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/>
  <xr:revisionPtr revIDLastSave="0" documentId="13_ncr:1_{681199E0-3F03-421B-835C-4FA53AB0B047}" xr6:coauthVersionLast="47" xr6:coauthVersionMax="47" xr10:uidLastSave="{00000000-0000-0000-0000-000000000000}"/>
  <workbookProtection workbookAlgorithmName="SHA-512" workbookHashValue="zwTN6oki72/B+sWXxpsPzBaqdYWf5eCV143+iwjkk4h+iVnkYTipNkLeYaAsQ4bsAe3H3EHWTtbbvAdifT5h7w==" workbookSaltValue="ryVnVpyoxumGQ3vTA3xPww==" workbookSpinCount="100000" lockStructure="1"/>
  <bookViews>
    <workbookView xWindow="3675" yWindow="-16320" windowWidth="29040" windowHeight="16440" xr2:uid="{00000000-000D-0000-FFFF-FFFF00000000}"/>
  </bookViews>
  <sheets>
    <sheet name="LOAN PMT SCHEDULE" sheetId="2" r:id="rId1"/>
    <sheet name="© REALTY CAPITAL ANALYTICS" sheetId="3" state="veryHidden" r:id="rId2"/>
  </sheets>
  <definedNames>
    <definedName name="ActualNumberOfPayments">IFERROR(IF(LoanIsGood,IF(PaymentsPerYear=1,1,MATCH(0.01,End_Bal,-1)+1)),"")</definedName>
    <definedName name="ColumnTitle1">PaymentSchedule[[#Headers],[PMT '#]]</definedName>
    <definedName name="End_Bal">PaymentSchedule[ENDING BALANCE]</definedName>
    <definedName name="ExtraPayments">'LOAN PMT SCHEDULE'!$E$10</definedName>
    <definedName name="InterestRate">'LOAN PMT SCHEDULE'!$E$5</definedName>
    <definedName name="LastCol">MATCH(REPT("z",255),'LOAN PMT SCHEDULE'!$12:$12)</definedName>
    <definedName name="LastRow">MATCH(9.99E+307,'LOAN PMT SCHEDULE'!$B:$B)</definedName>
    <definedName name="LenderName">'LOAN PMT SCHEDULE'!#REF!</definedName>
    <definedName name="LoanAmount">'LOAN PMT SCHEDULE'!$E$4</definedName>
    <definedName name="LoanIsGood">('LOAN PMT SCHEDULE'!$E$4*'LOAN PMT SCHEDULE'!$E$5*'LOAN PMT SCHEDULE'!$E$6*'LOAN PMT SCHEDULE'!$E$8)&gt;0</definedName>
    <definedName name="LoanPeriod">'LOAN PMT SCHEDULE'!$E$6</definedName>
    <definedName name="LoanStartDate">'LOAN PMT SCHEDULE'!$E$8</definedName>
    <definedName name="PaymentsPerYear">'LOAN PMT SCHEDULE'!$E$7</definedName>
    <definedName name="_xlnm.Print_Titles" localSheetId="0">'LOAN PMT SCHEDULE'!$12:$12</definedName>
    <definedName name="PrintArea_SET">OFFSET('LOAN PMT SCHEDULE'!$B$1,,,LastRow,LastCol)</definedName>
    <definedName name="RowTitleRegion1..E9">'LOAN PMT SCHEDULE'!$C$4:$D$4</definedName>
    <definedName name="RowTitleRegion2..I7">'LOAN PMT SCHEDULE'!$G$5:$H$5</definedName>
    <definedName name="RowTitleRegion3..E9">'LOAN PMT SCHEDULE'!$C$10</definedName>
    <definedName name="RowTitleRegion4..H9">'LOAN PMT SCHEDULE'!#REF!</definedName>
    <definedName name="ScheduledNumberOfPayments">'LOAN PMT SCHEDULE'!$I$6</definedName>
    <definedName name="ScheduledPayment">'LOAN PMT SCHEDULE'!$I$5</definedName>
    <definedName name="TotalEarlyPayments">SUM(PaymentSchedule[EXTRA PAYMENT])</definedName>
    <definedName name="TotalInterest">SUM(PaymentSchedule[INTEREST])</definedName>
  </definedNames>
  <calcPr calcId="191029" iterate="1" iterateCount="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" l="1"/>
  <c r="I6" i="2" l="1"/>
  <c r="B23" i="2" l="1"/>
  <c r="B25" i="2"/>
  <c r="B27" i="2"/>
  <c r="B29" i="2"/>
  <c r="B31" i="2"/>
  <c r="B33" i="2"/>
  <c r="B35" i="2"/>
  <c r="B37" i="2"/>
  <c r="B39" i="2"/>
  <c r="B41" i="2"/>
  <c r="B24" i="2"/>
  <c r="B26" i="2"/>
  <c r="B28" i="2"/>
  <c r="B30" i="2"/>
  <c r="B32" i="2"/>
  <c r="B34" i="2"/>
  <c r="B36" i="2"/>
  <c r="B38" i="2"/>
  <c r="B40" i="2"/>
  <c r="B42" i="2"/>
  <c r="B44" i="2"/>
  <c r="B43" i="2"/>
  <c r="B50" i="2"/>
  <c r="B51" i="2"/>
  <c r="B48" i="2"/>
  <c r="B49" i="2"/>
  <c r="B46" i="2"/>
  <c r="B47" i="2"/>
  <c r="B54" i="2"/>
  <c r="B55" i="2"/>
  <c r="B58" i="2"/>
  <c r="B59" i="2"/>
  <c r="B66" i="2"/>
  <c r="B67" i="2"/>
  <c r="B74" i="2"/>
  <c r="B75" i="2"/>
  <c r="B76" i="2"/>
  <c r="B78" i="2"/>
  <c r="B80" i="2"/>
  <c r="B82" i="2"/>
  <c r="B84" i="2"/>
  <c r="B86" i="2"/>
  <c r="B88" i="2"/>
  <c r="B90" i="2"/>
  <c r="B57" i="2"/>
  <c r="B64" i="2"/>
  <c r="B65" i="2"/>
  <c r="B72" i="2"/>
  <c r="B73" i="2"/>
  <c r="B62" i="2"/>
  <c r="B63" i="2"/>
  <c r="B70" i="2"/>
  <c r="B71" i="2"/>
  <c r="B77" i="2"/>
  <c r="B79" i="2"/>
  <c r="B81" i="2"/>
  <c r="B83" i="2"/>
  <c r="B85" i="2"/>
  <c r="B87" i="2"/>
  <c r="B89" i="2"/>
  <c r="B91" i="2"/>
  <c r="B93" i="2"/>
  <c r="B95" i="2"/>
  <c r="B97" i="2"/>
  <c r="B99" i="2"/>
  <c r="B101" i="2"/>
  <c r="B103" i="2"/>
  <c r="B105" i="2"/>
  <c r="B107" i="2"/>
  <c r="B109" i="2"/>
  <c r="B111" i="2"/>
  <c r="B113" i="2"/>
  <c r="B53" i="2"/>
  <c r="B61" i="2"/>
  <c r="B94" i="2"/>
  <c r="B102" i="2"/>
  <c r="B110" i="2"/>
  <c r="B114" i="2"/>
  <c r="B116" i="2"/>
  <c r="B118" i="2"/>
  <c r="B120" i="2"/>
  <c r="B122" i="2"/>
  <c r="B124" i="2"/>
  <c r="B126" i="2"/>
  <c r="B128" i="2"/>
  <c r="B130" i="2"/>
  <c r="B132" i="2"/>
  <c r="B68" i="2"/>
  <c r="B92" i="2"/>
  <c r="B100" i="2"/>
  <c r="B108" i="2"/>
  <c r="B60" i="2"/>
  <c r="B98" i="2"/>
  <c r="B106" i="2"/>
  <c r="B115" i="2"/>
  <c r="B117" i="2"/>
  <c r="B119" i="2"/>
  <c r="B121" i="2"/>
  <c r="B123" i="2"/>
  <c r="B125" i="2"/>
  <c r="B127" i="2"/>
  <c r="B129" i="2"/>
  <c r="B131" i="2"/>
  <c r="B133" i="2"/>
  <c r="B135" i="2"/>
  <c r="B137" i="2"/>
  <c r="B139" i="2"/>
  <c r="B141" i="2"/>
  <c r="B143" i="2"/>
  <c r="B145" i="2"/>
  <c r="B147" i="2"/>
  <c r="B149" i="2"/>
  <c r="B151" i="2"/>
  <c r="B153" i="2"/>
  <c r="B155" i="2"/>
  <c r="B45" i="2"/>
  <c r="B69" i="2"/>
  <c r="B112" i="2"/>
  <c r="B142" i="2"/>
  <c r="B150" i="2"/>
  <c r="B52" i="2"/>
  <c r="B104" i="2"/>
  <c r="B136" i="2"/>
  <c r="B140" i="2"/>
  <c r="B148" i="2"/>
  <c r="B156" i="2"/>
  <c r="B158" i="2"/>
  <c r="B160" i="2"/>
  <c r="B162" i="2"/>
  <c r="B164" i="2"/>
  <c r="B166" i="2"/>
  <c r="B168" i="2"/>
  <c r="B170" i="2"/>
  <c r="B172" i="2"/>
  <c r="B174" i="2"/>
  <c r="B176" i="2"/>
  <c r="B178" i="2"/>
  <c r="B180" i="2"/>
  <c r="B56" i="2"/>
  <c r="B96" i="2"/>
  <c r="B146" i="2"/>
  <c r="B154" i="2"/>
  <c r="B134" i="2"/>
  <c r="B157" i="2"/>
  <c r="B165" i="2"/>
  <c r="B173" i="2"/>
  <c r="B183" i="2"/>
  <c r="B187" i="2"/>
  <c r="B191" i="2"/>
  <c r="B195" i="2"/>
  <c r="B199" i="2"/>
  <c r="B200" i="2"/>
  <c r="B207" i="2"/>
  <c r="B208" i="2"/>
  <c r="B215" i="2"/>
  <c r="B216" i="2"/>
  <c r="B223" i="2"/>
  <c r="B224" i="2"/>
  <c r="B225" i="2"/>
  <c r="B227" i="2"/>
  <c r="B229" i="2"/>
  <c r="B231" i="2"/>
  <c r="B233" i="2"/>
  <c r="B235" i="2"/>
  <c r="B237" i="2"/>
  <c r="B239" i="2"/>
  <c r="B241" i="2"/>
  <c r="B243" i="2"/>
  <c r="B138" i="2"/>
  <c r="B159" i="2"/>
  <c r="B167" i="2"/>
  <c r="B175" i="2"/>
  <c r="B184" i="2"/>
  <c r="B188" i="2"/>
  <c r="B192" i="2"/>
  <c r="B196" i="2"/>
  <c r="B198" i="2"/>
  <c r="B205" i="2"/>
  <c r="B206" i="2"/>
  <c r="B213" i="2"/>
  <c r="B214" i="2"/>
  <c r="B221" i="2"/>
  <c r="B222" i="2"/>
  <c r="B152" i="2"/>
  <c r="B161" i="2"/>
  <c r="B169" i="2"/>
  <c r="B177" i="2"/>
  <c r="B181" i="2"/>
  <c r="B185" i="2"/>
  <c r="B189" i="2"/>
  <c r="B193" i="2"/>
  <c r="B197" i="2"/>
  <c r="B203" i="2"/>
  <c r="B204" i="2"/>
  <c r="B211" i="2"/>
  <c r="B212" i="2"/>
  <c r="B219" i="2"/>
  <c r="B220" i="2"/>
  <c r="B226" i="2"/>
  <c r="B228" i="2"/>
  <c r="B230" i="2"/>
  <c r="B232" i="2"/>
  <c r="B234" i="2"/>
  <c r="B236" i="2"/>
  <c r="B238" i="2"/>
  <c r="B240" i="2"/>
  <c r="B242" i="2"/>
  <c r="B244" i="2"/>
  <c r="B246" i="2"/>
  <c r="B248" i="2"/>
  <c r="B250" i="2"/>
  <c r="B252" i="2"/>
  <c r="B254" i="2"/>
  <c r="B256" i="2"/>
  <c r="B258" i="2"/>
  <c r="B260" i="2"/>
  <c r="B262" i="2"/>
  <c r="B264" i="2"/>
  <c r="B266" i="2"/>
  <c r="B268" i="2"/>
  <c r="B163" i="2"/>
  <c r="B194" i="2"/>
  <c r="B210" i="2"/>
  <c r="B253" i="2"/>
  <c r="B261" i="2"/>
  <c r="B270" i="2"/>
  <c r="B272" i="2"/>
  <c r="B274" i="2"/>
  <c r="B276" i="2"/>
  <c r="B278" i="2"/>
  <c r="B280" i="2"/>
  <c r="B282" i="2"/>
  <c r="B284" i="2"/>
  <c r="B286" i="2"/>
  <c r="B288" i="2"/>
  <c r="B290" i="2"/>
  <c r="B292" i="2"/>
  <c r="B294" i="2"/>
  <c r="B296" i="2"/>
  <c r="B298" i="2"/>
  <c r="B300" i="2"/>
  <c r="B302" i="2"/>
  <c r="B304" i="2"/>
  <c r="B306" i="2"/>
  <c r="B308" i="2"/>
  <c r="B310" i="2"/>
  <c r="B312" i="2"/>
  <c r="B314" i="2"/>
  <c r="B316" i="2"/>
  <c r="B318" i="2"/>
  <c r="B320" i="2"/>
  <c r="B322" i="2"/>
  <c r="B324" i="2"/>
  <c r="B326" i="2"/>
  <c r="B328" i="2"/>
  <c r="B330" i="2"/>
  <c r="B332" i="2"/>
  <c r="B334" i="2"/>
  <c r="B336" i="2"/>
  <c r="B338" i="2"/>
  <c r="B340" i="2"/>
  <c r="B342" i="2"/>
  <c r="B344" i="2"/>
  <c r="B346" i="2"/>
  <c r="B348" i="2"/>
  <c r="B350" i="2"/>
  <c r="B171" i="2"/>
  <c r="B182" i="2"/>
  <c r="B202" i="2"/>
  <c r="B217" i="2"/>
  <c r="B247" i="2"/>
  <c r="B251" i="2"/>
  <c r="B259" i="2"/>
  <c r="B267" i="2"/>
  <c r="B144" i="2"/>
  <c r="B179" i="2"/>
  <c r="B186" i="2"/>
  <c r="B209" i="2"/>
  <c r="B257" i="2"/>
  <c r="B265" i="2"/>
  <c r="B269" i="2"/>
  <c r="B271" i="2"/>
  <c r="B273" i="2"/>
  <c r="B275" i="2"/>
  <c r="B277" i="2"/>
  <c r="B279" i="2"/>
  <c r="B281" i="2"/>
  <c r="B283" i="2"/>
  <c r="B285" i="2"/>
  <c r="B287" i="2"/>
  <c r="B289" i="2"/>
  <c r="B291" i="2"/>
  <c r="B293" i="2"/>
  <c r="B295" i="2"/>
  <c r="B297" i="2"/>
  <c r="B299" i="2"/>
  <c r="B301" i="2"/>
  <c r="B303" i="2"/>
  <c r="B305" i="2"/>
  <c r="B307" i="2"/>
  <c r="B309" i="2"/>
  <c r="B311" i="2"/>
  <c r="B313" i="2"/>
  <c r="B315" i="2"/>
  <c r="B317" i="2"/>
  <c r="B319" i="2"/>
  <c r="B321" i="2"/>
  <c r="B323" i="2"/>
  <c r="B325" i="2"/>
  <c r="B327" i="2"/>
  <c r="B329" i="2"/>
  <c r="B331" i="2"/>
  <c r="B333" i="2"/>
  <c r="B335" i="2"/>
  <c r="B337" i="2"/>
  <c r="B339" i="2"/>
  <c r="B341" i="2"/>
  <c r="B343" i="2"/>
  <c r="B345" i="2"/>
  <c r="B347" i="2"/>
  <c r="B349" i="2"/>
  <c r="B351" i="2"/>
  <c r="B353" i="2"/>
  <c r="B355" i="2"/>
  <c r="B357" i="2"/>
  <c r="B359" i="2"/>
  <c r="B361" i="2"/>
  <c r="B363" i="2"/>
  <c r="B365" i="2"/>
  <c r="B367" i="2"/>
  <c r="B369" i="2"/>
  <c r="B263" i="2"/>
  <c r="B352" i="2"/>
  <c r="B356" i="2"/>
  <c r="B360" i="2"/>
  <c r="B364" i="2"/>
  <c r="B368" i="2"/>
  <c r="B371" i="2"/>
  <c r="B372" i="2"/>
  <c r="B255" i="2"/>
  <c r="B190" i="2"/>
  <c r="B201" i="2"/>
  <c r="B218" i="2"/>
  <c r="B245" i="2"/>
  <c r="B354" i="2"/>
  <c r="B358" i="2"/>
  <c r="B362" i="2"/>
  <c r="B366" i="2"/>
  <c r="B370" i="2"/>
  <c r="B249" i="2"/>
  <c r="B21" i="2"/>
  <c r="B20" i="2"/>
  <c r="B13" i="2"/>
  <c r="I5" i="2"/>
  <c r="B19" i="2"/>
  <c r="B18" i="2"/>
  <c r="B17" i="2"/>
  <c r="B16" i="2"/>
  <c r="B15" i="2"/>
  <c r="B22" i="2"/>
  <c r="B14" i="2"/>
  <c r="C245" i="2" l="1"/>
  <c r="E245" i="2"/>
  <c r="C263" i="2"/>
  <c r="E263" i="2"/>
  <c r="E347" i="2"/>
  <c r="C347" i="2"/>
  <c r="E323" i="2"/>
  <c r="C323" i="2"/>
  <c r="E299" i="2"/>
  <c r="C299" i="2"/>
  <c r="E275" i="2"/>
  <c r="C275" i="2"/>
  <c r="C251" i="2"/>
  <c r="E251" i="2"/>
  <c r="C338" i="2"/>
  <c r="E338" i="2"/>
  <c r="C314" i="2"/>
  <c r="E314" i="2"/>
  <c r="C290" i="2"/>
  <c r="E290" i="2"/>
  <c r="C253" i="2"/>
  <c r="E253" i="2"/>
  <c r="C252" i="2"/>
  <c r="E252" i="2"/>
  <c r="E228" i="2"/>
  <c r="C228" i="2"/>
  <c r="C181" i="2"/>
  <c r="E181" i="2"/>
  <c r="E196" i="2"/>
  <c r="C196" i="2"/>
  <c r="C235" i="2"/>
  <c r="E235" i="2"/>
  <c r="C200" i="2"/>
  <c r="E200" i="2"/>
  <c r="C157" i="2"/>
  <c r="E157" i="2"/>
  <c r="E168" i="2"/>
  <c r="C168" i="2"/>
  <c r="C150" i="2"/>
  <c r="E150" i="2"/>
  <c r="C141" i="2"/>
  <c r="E141" i="2"/>
  <c r="E125" i="2"/>
  <c r="C125" i="2"/>
  <c r="E117" i="2"/>
  <c r="C117" i="2"/>
  <c r="E68" i="2"/>
  <c r="C68" i="2"/>
  <c r="C126" i="2"/>
  <c r="E126" i="2"/>
  <c r="C102" i="2"/>
  <c r="E102" i="2"/>
  <c r="E113" i="2"/>
  <c r="C113" i="2"/>
  <c r="E105" i="2"/>
  <c r="C105" i="2"/>
  <c r="E97" i="2"/>
  <c r="C97" i="2"/>
  <c r="E89" i="2"/>
  <c r="C89" i="2"/>
  <c r="E81" i="2"/>
  <c r="C81" i="2"/>
  <c r="E70" i="2"/>
  <c r="C70" i="2"/>
  <c r="E72" i="2"/>
  <c r="C72" i="2"/>
  <c r="C90" i="2"/>
  <c r="E90" i="2"/>
  <c r="C82" i="2"/>
  <c r="E82" i="2"/>
  <c r="C75" i="2"/>
  <c r="E75" i="2"/>
  <c r="C59" i="2"/>
  <c r="E59" i="2"/>
  <c r="C47" i="2"/>
  <c r="E47" i="2"/>
  <c r="C51" i="2"/>
  <c r="E51" i="2"/>
  <c r="E42" i="2"/>
  <c r="C42" i="2"/>
  <c r="E34" i="2"/>
  <c r="C34" i="2"/>
  <c r="E26" i="2"/>
  <c r="C26" i="2"/>
  <c r="C37" i="2"/>
  <c r="E37" i="2"/>
  <c r="C29" i="2"/>
  <c r="E29" i="2"/>
  <c r="C362" i="2"/>
  <c r="E362" i="2"/>
  <c r="C218" i="2"/>
  <c r="E218" i="2"/>
  <c r="C372" i="2"/>
  <c r="E372" i="2"/>
  <c r="C360" i="2"/>
  <c r="E360" i="2"/>
  <c r="E369" i="2"/>
  <c r="C369" i="2"/>
  <c r="E361" i="2"/>
  <c r="C361" i="2"/>
  <c r="E353" i="2"/>
  <c r="C353" i="2"/>
  <c r="E345" i="2"/>
  <c r="C345" i="2"/>
  <c r="E337" i="2"/>
  <c r="C337" i="2"/>
  <c r="E329" i="2"/>
  <c r="C329" i="2"/>
  <c r="E321" i="2"/>
  <c r="C321" i="2"/>
  <c r="E313" i="2"/>
  <c r="C313" i="2"/>
  <c r="E305" i="2"/>
  <c r="C305" i="2"/>
  <c r="E297" i="2"/>
  <c r="C297" i="2"/>
  <c r="E289" i="2"/>
  <c r="C289" i="2"/>
  <c r="E281" i="2"/>
  <c r="C281" i="2"/>
  <c r="E273" i="2"/>
  <c r="C273" i="2"/>
  <c r="E257" i="2"/>
  <c r="C257" i="2"/>
  <c r="C144" i="2"/>
  <c r="E144" i="2"/>
  <c r="C247" i="2"/>
  <c r="E247" i="2"/>
  <c r="C171" i="2"/>
  <c r="E171" i="2"/>
  <c r="C344" i="2"/>
  <c r="E344" i="2"/>
  <c r="C336" i="2"/>
  <c r="E336" i="2"/>
  <c r="C328" i="2"/>
  <c r="E328" i="2"/>
  <c r="C320" i="2"/>
  <c r="E320" i="2"/>
  <c r="C312" i="2"/>
  <c r="E312" i="2"/>
  <c r="C304" i="2"/>
  <c r="E304" i="2"/>
  <c r="C296" i="2"/>
  <c r="E296" i="2"/>
  <c r="C288" i="2"/>
  <c r="E288" i="2"/>
  <c r="C280" i="2"/>
  <c r="E280" i="2"/>
  <c r="C272" i="2"/>
  <c r="E272" i="2"/>
  <c r="C210" i="2"/>
  <c r="E210" i="2"/>
  <c r="E266" i="2"/>
  <c r="C266" i="2"/>
  <c r="E258" i="2"/>
  <c r="C258" i="2"/>
  <c r="E250" i="2"/>
  <c r="C250" i="2"/>
  <c r="E242" i="2"/>
  <c r="C242" i="2"/>
  <c r="E234" i="2"/>
  <c r="C234" i="2"/>
  <c r="E226" i="2"/>
  <c r="C226" i="2"/>
  <c r="E211" i="2"/>
  <c r="C211" i="2"/>
  <c r="C193" i="2"/>
  <c r="E193" i="2"/>
  <c r="C177" i="2"/>
  <c r="E177" i="2"/>
  <c r="C222" i="2"/>
  <c r="E222" i="2"/>
  <c r="C206" i="2"/>
  <c r="E206" i="2"/>
  <c r="E192" i="2"/>
  <c r="C192" i="2"/>
  <c r="C167" i="2"/>
  <c r="E167" i="2"/>
  <c r="C241" i="2"/>
  <c r="E241" i="2"/>
  <c r="C233" i="2"/>
  <c r="E233" i="2"/>
  <c r="C225" i="2"/>
  <c r="E225" i="2"/>
  <c r="E215" i="2"/>
  <c r="C215" i="2"/>
  <c r="E199" i="2"/>
  <c r="C199" i="2"/>
  <c r="C183" i="2"/>
  <c r="E183" i="2"/>
  <c r="C134" i="2"/>
  <c r="E134" i="2"/>
  <c r="E56" i="2"/>
  <c r="C56" i="2"/>
  <c r="E174" i="2"/>
  <c r="C174" i="2"/>
  <c r="E166" i="2"/>
  <c r="C166" i="2"/>
  <c r="E158" i="2"/>
  <c r="C158" i="2"/>
  <c r="C136" i="2"/>
  <c r="E136" i="2"/>
  <c r="C142" i="2"/>
  <c r="E142" i="2"/>
  <c r="E155" i="2"/>
  <c r="C155" i="2"/>
  <c r="E147" i="2"/>
  <c r="C147" i="2"/>
  <c r="E139" i="2"/>
  <c r="C139" i="2"/>
  <c r="E131" i="2"/>
  <c r="C131" i="2"/>
  <c r="E123" i="2"/>
  <c r="C123" i="2"/>
  <c r="E115" i="2"/>
  <c r="C115" i="2"/>
  <c r="C108" i="2"/>
  <c r="E108" i="2"/>
  <c r="C132" i="2"/>
  <c r="E132" i="2"/>
  <c r="C124" i="2"/>
  <c r="E124" i="2"/>
  <c r="C116" i="2"/>
  <c r="E116" i="2"/>
  <c r="C94" i="2"/>
  <c r="E94" i="2"/>
  <c r="C111" i="2"/>
  <c r="E111" i="2"/>
  <c r="C103" i="2"/>
  <c r="E103" i="2"/>
  <c r="C95" i="2"/>
  <c r="E95" i="2"/>
  <c r="E87" i="2"/>
  <c r="C87" i="2"/>
  <c r="E79" i="2"/>
  <c r="C79" i="2"/>
  <c r="C63" i="2"/>
  <c r="E63" i="2"/>
  <c r="C65" i="2"/>
  <c r="E65" i="2"/>
  <c r="C88" i="2"/>
  <c r="E88" i="2"/>
  <c r="C80" i="2"/>
  <c r="E80" i="2"/>
  <c r="E74" i="2"/>
  <c r="C74" i="2"/>
  <c r="E58" i="2"/>
  <c r="C58" i="2"/>
  <c r="E46" i="2"/>
  <c r="C46" i="2"/>
  <c r="E50" i="2"/>
  <c r="C50" i="2"/>
  <c r="E40" i="2"/>
  <c r="C40" i="2"/>
  <c r="E32" i="2"/>
  <c r="C32" i="2"/>
  <c r="E24" i="2"/>
  <c r="C24" i="2"/>
  <c r="C35" i="2"/>
  <c r="E35" i="2"/>
  <c r="C27" i="2"/>
  <c r="E27" i="2"/>
  <c r="C366" i="2"/>
  <c r="E366" i="2"/>
  <c r="C364" i="2"/>
  <c r="E364" i="2"/>
  <c r="E363" i="2"/>
  <c r="C363" i="2"/>
  <c r="E339" i="2"/>
  <c r="C339" i="2"/>
  <c r="E307" i="2"/>
  <c r="C307" i="2"/>
  <c r="E283" i="2"/>
  <c r="C283" i="2"/>
  <c r="C179" i="2"/>
  <c r="E179" i="2"/>
  <c r="C346" i="2"/>
  <c r="E346" i="2"/>
  <c r="C322" i="2"/>
  <c r="E322" i="2"/>
  <c r="C298" i="2"/>
  <c r="E298" i="2"/>
  <c r="C274" i="2"/>
  <c r="E274" i="2"/>
  <c r="C260" i="2"/>
  <c r="E260" i="2"/>
  <c r="E236" i="2"/>
  <c r="C236" i="2"/>
  <c r="C197" i="2"/>
  <c r="E197" i="2"/>
  <c r="E213" i="2"/>
  <c r="C213" i="2"/>
  <c r="C243" i="2"/>
  <c r="E243" i="2"/>
  <c r="C216" i="2"/>
  <c r="E216" i="2"/>
  <c r="C96" i="2"/>
  <c r="E96" i="2"/>
  <c r="E160" i="2"/>
  <c r="C160" i="2"/>
  <c r="C45" i="2"/>
  <c r="E45" i="2"/>
  <c r="E60" i="2"/>
  <c r="C60" i="2"/>
  <c r="C249" i="2"/>
  <c r="E249" i="2"/>
  <c r="C358" i="2"/>
  <c r="E358" i="2"/>
  <c r="E201" i="2"/>
  <c r="C201" i="2"/>
  <c r="E371" i="2"/>
  <c r="C371" i="2"/>
  <c r="C356" i="2"/>
  <c r="E356" i="2"/>
  <c r="E367" i="2"/>
  <c r="C367" i="2"/>
  <c r="E359" i="2"/>
  <c r="C359" i="2"/>
  <c r="E351" i="2"/>
  <c r="C351" i="2"/>
  <c r="E343" i="2"/>
  <c r="C343" i="2"/>
  <c r="E335" i="2"/>
  <c r="C335" i="2"/>
  <c r="E327" i="2"/>
  <c r="C327" i="2"/>
  <c r="E319" i="2"/>
  <c r="C319" i="2"/>
  <c r="E311" i="2"/>
  <c r="C311" i="2"/>
  <c r="E303" i="2"/>
  <c r="C303" i="2"/>
  <c r="E295" i="2"/>
  <c r="C295" i="2"/>
  <c r="E287" i="2"/>
  <c r="C287" i="2"/>
  <c r="E279" i="2"/>
  <c r="C279" i="2"/>
  <c r="E271" i="2"/>
  <c r="C271" i="2"/>
  <c r="E209" i="2"/>
  <c r="C209" i="2"/>
  <c r="C267" i="2"/>
  <c r="E267" i="2"/>
  <c r="E217" i="2"/>
  <c r="C217" i="2"/>
  <c r="C350" i="2"/>
  <c r="E350" i="2"/>
  <c r="C342" i="2"/>
  <c r="E342" i="2"/>
  <c r="C334" i="2"/>
  <c r="E334" i="2"/>
  <c r="C326" i="2"/>
  <c r="E326" i="2"/>
  <c r="C318" i="2"/>
  <c r="E318" i="2"/>
  <c r="C310" i="2"/>
  <c r="E310" i="2"/>
  <c r="C302" i="2"/>
  <c r="E302" i="2"/>
  <c r="C294" i="2"/>
  <c r="E294" i="2"/>
  <c r="C286" i="2"/>
  <c r="E286" i="2"/>
  <c r="C278" i="2"/>
  <c r="E278" i="2"/>
  <c r="C270" i="2"/>
  <c r="E270" i="2"/>
  <c r="E194" i="2"/>
  <c r="C194" i="2"/>
  <c r="E264" i="2"/>
  <c r="C264" i="2"/>
  <c r="E256" i="2"/>
  <c r="C256" i="2"/>
  <c r="E248" i="2"/>
  <c r="C248" i="2"/>
  <c r="E240" i="2"/>
  <c r="C240" i="2"/>
  <c r="E232" i="2"/>
  <c r="C232" i="2"/>
  <c r="C220" i="2"/>
  <c r="E220" i="2"/>
  <c r="C204" i="2"/>
  <c r="E204" i="2"/>
  <c r="C189" i="2"/>
  <c r="E189" i="2"/>
  <c r="C169" i="2"/>
  <c r="E169" i="2"/>
  <c r="E221" i="2"/>
  <c r="C221" i="2"/>
  <c r="E205" i="2"/>
  <c r="C205" i="2"/>
  <c r="E188" i="2"/>
  <c r="C188" i="2"/>
  <c r="C159" i="2"/>
  <c r="E159" i="2"/>
  <c r="C239" i="2"/>
  <c r="E239" i="2"/>
  <c r="C231" i="2"/>
  <c r="E231" i="2"/>
  <c r="C224" i="2"/>
  <c r="E224" i="2"/>
  <c r="C208" i="2"/>
  <c r="E208" i="2"/>
  <c r="C195" i="2"/>
  <c r="E195" i="2"/>
  <c r="C173" i="2"/>
  <c r="E173" i="2"/>
  <c r="E154" i="2"/>
  <c r="C154" i="2"/>
  <c r="E180" i="2"/>
  <c r="C180" i="2"/>
  <c r="E172" i="2"/>
  <c r="C172" i="2"/>
  <c r="E164" i="2"/>
  <c r="C164" i="2"/>
  <c r="E156" i="2"/>
  <c r="C156" i="2"/>
  <c r="C104" i="2"/>
  <c r="E104" i="2"/>
  <c r="C112" i="2"/>
  <c r="E112" i="2"/>
  <c r="E153" i="2"/>
  <c r="C153" i="2"/>
  <c r="E145" i="2"/>
  <c r="C145" i="2"/>
  <c r="E137" i="2"/>
  <c r="C137" i="2"/>
  <c r="E129" i="2"/>
  <c r="C129" i="2"/>
  <c r="E121" i="2"/>
  <c r="C121" i="2"/>
  <c r="E106" i="2"/>
  <c r="C106" i="2"/>
  <c r="C100" i="2"/>
  <c r="E100" i="2"/>
  <c r="C130" i="2"/>
  <c r="E130" i="2"/>
  <c r="C122" i="2"/>
  <c r="E122" i="2"/>
  <c r="C114" i="2"/>
  <c r="E114" i="2"/>
  <c r="C61" i="2"/>
  <c r="E61" i="2"/>
  <c r="C109" i="2"/>
  <c r="E109" i="2"/>
  <c r="C101" i="2"/>
  <c r="E101" i="2"/>
  <c r="C93" i="2"/>
  <c r="E93" i="2"/>
  <c r="E85" i="2"/>
  <c r="C85" i="2"/>
  <c r="E77" i="2"/>
  <c r="C77" i="2"/>
  <c r="E62" i="2"/>
  <c r="C62" i="2"/>
  <c r="E64" i="2"/>
  <c r="C64" i="2"/>
  <c r="C86" i="2"/>
  <c r="E86" i="2"/>
  <c r="C78" i="2"/>
  <c r="E78" i="2"/>
  <c r="C67" i="2"/>
  <c r="E67" i="2"/>
  <c r="C55" i="2"/>
  <c r="E55" i="2"/>
  <c r="C49" i="2"/>
  <c r="E49" i="2"/>
  <c r="C43" i="2"/>
  <c r="E43" i="2"/>
  <c r="E38" i="2"/>
  <c r="C38" i="2"/>
  <c r="E30" i="2"/>
  <c r="C30" i="2"/>
  <c r="C41" i="2"/>
  <c r="E41" i="2"/>
  <c r="C33" i="2"/>
  <c r="E33" i="2"/>
  <c r="C25" i="2"/>
  <c r="E25" i="2"/>
  <c r="C255" i="2"/>
  <c r="E255" i="2"/>
  <c r="E355" i="2"/>
  <c r="C355" i="2"/>
  <c r="E331" i="2"/>
  <c r="C331" i="2"/>
  <c r="E315" i="2"/>
  <c r="C315" i="2"/>
  <c r="E291" i="2"/>
  <c r="C291" i="2"/>
  <c r="E265" i="2"/>
  <c r="C265" i="2"/>
  <c r="E182" i="2"/>
  <c r="C182" i="2"/>
  <c r="C330" i="2"/>
  <c r="E330" i="2"/>
  <c r="C306" i="2"/>
  <c r="E306" i="2"/>
  <c r="C282" i="2"/>
  <c r="E282" i="2"/>
  <c r="C268" i="2"/>
  <c r="E268" i="2"/>
  <c r="E244" i="2"/>
  <c r="C244" i="2"/>
  <c r="C212" i="2"/>
  <c r="E212" i="2"/>
  <c r="C152" i="2"/>
  <c r="E152" i="2"/>
  <c r="C175" i="2"/>
  <c r="E175" i="2"/>
  <c r="C227" i="2"/>
  <c r="E227" i="2"/>
  <c r="C187" i="2"/>
  <c r="E187" i="2"/>
  <c r="E176" i="2"/>
  <c r="C176" i="2"/>
  <c r="C140" i="2"/>
  <c r="E140" i="2"/>
  <c r="C149" i="2"/>
  <c r="E149" i="2"/>
  <c r="E133" i="2"/>
  <c r="C133" i="2"/>
  <c r="C118" i="2"/>
  <c r="E118" i="2"/>
  <c r="C370" i="2"/>
  <c r="E370" i="2"/>
  <c r="C354" i="2"/>
  <c r="E354" i="2"/>
  <c r="E190" i="2"/>
  <c r="C190" i="2"/>
  <c r="C368" i="2"/>
  <c r="E368" i="2"/>
  <c r="C352" i="2"/>
  <c r="E352" i="2"/>
  <c r="E365" i="2"/>
  <c r="C365" i="2"/>
  <c r="E357" i="2"/>
  <c r="C357" i="2"/>
  <c r="E349" i="2"/>
  <c r="C349" i="2"/>
  <c r="E341" i="2"/>
  <c r="C341" i="2"/>
  <c r="E333" i="2"/>
  <c r="C333" i="2"/>
  <c r="E325" i="2"/>
  <c r="C325" i="2"/>
  <c r="E317" i="2"/>
  <c r="C317" i="2"/>
  <c r="E309" i="2"/>
  <c r="C309" i="2"/>
  <c r="E301" i="2"/>
  <c r="C301" i="2"/>
  <c r="E293" i="2"/>
  <c r="C293" i="2"/>
  <c r="E285" i="2"/>
  <c r="C285" i="2"/>
  <c r="E277" i="2"/>
  <c r="C277" i="2"/>
  <c r="E269" i="2"/>
  <c r="C269" i="2"/>
  <c r="E186" i="2"/>
  <c r="C186" i="2"/>
  <c r="C259" i="2"/>
  <c r="E259" i="2"/>
  <c r="C202" i="2"/>
  <c r="E202" i="2"/>
  <c r="C348" i="2"/>
  <c r="E348" i="2"/>
  <c r="C340" i="2"/>
  <c r="E340" i="2"/>
  <c r="C332" i="2"/>
  <c r="E332" i="2"/>
  <c r="C324" i="2"/>
  <c r="E324" i="2"/>
  <c r="C316" i="2"/>
  <c r="E316" i="2"/>
  <c r="C308" i="2"/>
  <c r="E308" i="2"/>
  <c r="C300" i="2"/>
  <c r="E300" i="2"/>
  <c r="C292" i="2"/>
  <c r="E292" i="2"/>
  <c r="C284" i="2"/>
  <c r="E284" i="2"/>
  <c r="C276" i="2"/>
  <c r="E276" i="2"/>
  <c r="C261" i="2"/>
  <c r="E261" i="2"/>
  <c r="C163" i="2"/>
  <c r="E163" i="2"/>
  <c r="C262" i="2"/>
  <c r="E262" i="2"/>
  <c r="C254" i="2"/>
  <c r="E254" i="2"/>
  <c r="E246" i="2"/>
  <c r="C246" i="2"/>
  <c r="E238" i="2"/>
  <c r="C238" i="2"/>
  <c r="E230" i="2"/>
  <c r="C230" i="2"/>
  <c r="E219" i="2"/>
  <c r="C219" i="2"/>
  <c r="E203" i="2"/>
  <c r="C203" i="2"/>
  <c r="C185" i="2"/>
  <c r="E185" i="2"/>
  <c r="C161" i="2"/>
  <c r="E161" i="2"/>
  <c r="C214" i="2"/>
  <c r="E214" i="2"/>
  <c r="C198" i="2"/>
  <c r="E198" i="2"/>
  <c r="E184" i="2"/>
  <c r="C184" i="2"/>
  <c r="C138" i="2"/>
  <c r="E138" i="2"/>
  <c r="C237" i="2"/>
  <c r="E237" i="2"/>
  <c r="C229" i="2"/>
  <c r="E229" i="2"/>
  <c r="E223" i="2"/>
  <c r="C223" i="2"/>
  <c r="E207" i="2"/>
  <c r="C207" i="2"/>
  <c r="C191" i="2"/>
  <c r="E191" i="2"/>
  <c r="C165" i="2"/>
  <c r="E165" i="2"/>
  <c r="E146" i="2"/>
  <c r="C146" i="2"/>
  <c r="E178" i="2"/>
  <c r="C178" i="2"/>
  <c r="E170" i="2"/>
  <c r="C170" i="2"/>
  <c r="E162" i="2"/>
  <c r="C162" i="2"/>
  <c r="C148" i="2"/>
  <c r="E148" i="2"/>
  <c r="E52" i="2"/>
  <c r="C52" i="2"/>
  <c r="C69" i="2"/>
  <c r="E69" i="2"/>
  <c r="C151" i="2"/>
  <c r="E151" i="2"/>
  <c r="C143" i="2"/>
  <c r="E143" i="2"/>
  <c r="E135" i="2"/>
  <c r="C135" i="2"/>
  <c r="E127" i="2"/>
  <c r="C127" i="2"/>
  <c r="E119" i="2"/>
  <c r="C119" i="2"/>
  <c r="E98" i="2"/>
  <c r="C98" i="2"/>
  <c r="C92" i="2"/>
  <c r="E92" i="2"/>
  <c r="C128" i="2"/>
  <c r="E128" i="2"/>
  <c r="C120" i="2"/>
  <c r="E120" i="2"/>
  <c r="C110" i="2"/>
  <c r="E110" i="2"/>
  <c r="C53" i="2"/>
  <c r="E53" i="2"/>
  <c r="E107" i="2"/>
  <c r="C107" i="2"/>
  <c r="E99" i="2"/>
  <c r="C99" i="2"/>
  <c r="E91" i="2"/>
  <c r="C91" i="2"/>
  <c r="E83" i="2"/>
  <c r="C83" i="2"/>
  <c r="C71" i="2"/>
  <c r="E71" i="2"/>
  <c r="C73" i="2"/>
  <c r="E73" i="2"/>
  <c r="C57" i="2"/>
  <c r="E57" i="2"/>
  <c r="C84" i="2"/>
  <c r="E84" i="2"/>
  <c r="C76" i="2"/>
  <c r="E76" i="2"/>
  <c r="E66" i="2"/>
  <c r="C66" i="2"/>
  <c r="E54" i="2"/>
  <c r="C54" i="2"/>
  <c r="E48" i="2"/>
  <c r="C48" i="2"/>
  <c r="E44" i="2"/>
  <c r="C44" i="2"/>
  <c r="E36" i="2"/>
  <c r="C36" i="2"/>
  <c r="E28" i="2"/>
  <c r="C28" i="2"/>
  <c r="C39" i="2"/>
  <c r="E39" i="2"/>
  <c r="C31" i="2"/>
  <c r="E31" i="2"/>
  <c r="C23" i="2"/>
  <c r="E23" i="2"/>
  <c r="E14" i="2"/>
  <c r="E17" i="2"/>
  <c r="E18" i="2"/>
  <c r="E19" i="2"/>
  <c r="E22" i="2"/>
  <c r="E16" i="2"/>
  <c r="E20" i="2"/>
  <c r="E15" i="2"/>
  <c r="E13" i="2"/>
  <c r="D13" i="2"/>
  <c r="I13" i="2" s="1"/>
  <c r="E21" i="2"/>
  <c r="C13" i="2"/>
  <c r="C14" i="2"/>
  <c r="C15" i="2"/>
  <c r="K13" i="2" l="1"/>
  <c r="C16" i="2"/>
  <c r="C17" i="2" l="1"/>
  <c r="C18" i="2" l="1"/>
  <c r="C19" i="2" l="1"/>
  <c r="C20" i="2" l="1"/>
  <c r="C21" i="2"/>
  <c r="C22" i="2" l="1"/>
  <c r="F13" i="2" l="1"/>
  <c r="G13" i="2" l="1"/>
  <c r="H13" i="2" s="1"/>
  <c r="J13" i="2" s="1"/>
  <c r="D14" i="2" l="1"/>
  <c r="F14" i="2" s="1"/>
  <c r="I14" i="2" l="1"/>
  <c r="G14" i="2"/>
  <c r="K14" i="2" l="1"/>
  <c r="H14" i="2"/>
  <c r="J14" i="2" s="1"/>
  <c r="D15" i="2" l="1"/>
  <c r="I15" i="2" s="1"/>
  <c r="F15" i="2" l="1"/>
  <c r="K15" i="2"/>
  <c r="G15" i="2" l="1"/>
  <c r="H15" i="2" s="1"/>
  <c r="J15" i="2" s="1"/>
  <c r="D16" i="2" l="1"/>
  <c r="I16" i="2" s="1"/>
  <c r="K16" i="2" s="1"/>
  <c r="F16" i="2" l="1"/>
  <c r="G16" i="2" s="1"/>
  <c r="H16" i="2" s="1"/>
  <c r="J16" i="2" s="1"/>
  <c r="D17" i="2" l="1"/>
  <c r="I17" i="2" s="1"/>
  <c r="K17" i="2" s="1"/>
  <c r="F17" i="2" l="1"/>
  <c r="G17" i="2" s="1"/>
  <c r="H17" i="2" s="1"/>
  <c r="J17" i="2" s="1"/>
  <c r="D18" i="2" l="1"/>
  <c r="F18" i="2" s="1"/>
  <c r="G18" i="2" s="1"/>
  <c r="I18" i="2" l="1"/>
  <c r="H18" i="2" s="1"/>
  <c r="J18" i="2" s="1"/>
  <c r="D19" i="2" s="1"/>
  <c r="F19" i="2" s="1"/>
  <c r="K18" i="2" l="1"/>
  <c r="I19" i="2"/>
  <c r="K19" i="2" s="1"/>
  <c r="G19" i="2"/>
  <c r="H19" i="2" l="1"/>
  <c r="J19" i="2" s="1"/>
  <c r="D20" i="2" s="1"/>
  <c r="F20" i="2" s="1"/>
  <c r="I20" i="2" l="1"/>
  <c r="K20" i="2" s="1"/>
  <c r="G20" i="2"/>
  <c r="H20" i="2" l="1"/>
  <c r="J20" i="2" s="1"/>
  <c r="D21" i="2" s="1"/>
  <c r="F21" i="2" s="1"/>
  <c r="I21" i="2" l="1"/>
  <c r="K21" i="2" s="1"/>
  <c r="G21" i="2"/>
  <c r="H21" i="2" l="1"/>
  <c r="J21" i="2" s="1"/>
  <c r="D22" i="2" s="1"/>
  <c r="F22" i="2" s="1"/>
  <c r="I22" i="2" l="1"/>
  <c r="K22" i="2" s="1"/>
  <c r="G22" i="2"/>
  <c r="H22" i="2" l="1"/>
  <c r="J22" i="2" s="1"/>
  <c r="D23" i="2" s="1"/>
  <c r="F23" i="2" s="1"/>
  <c r="I23" i="2" l="1"/>
  <c r="K23" i="2" s="1"/>
  <c r="G23" i="2"/>
  <c r="H23" i="2" l="1"/>
  <c r="J23" i="2" s="1"/>
  <c r="D24" i="2" s="1"/>
  <c r="F24" i="2" s="1"/>
  <c r="I24" i="2" l="1"/>
  <c r="K24" i="2" s="1"/>
  <c r="G24" i="2"/>
  <c r="H24" i="2" l="1"/>
  <c r="J24" i="2" s="1"/>
  <c r="D25" i="2" s="1"/>
  <c r="F25" i="2" l="1"/>
  <c r="I25" i="2"/>
  <c r="K25" i="2" s="1"/>
  <c r="G25" i="2" l="1"/>
  <c r="H25" i="2" l="1"/>
  <c r="J25" i="2" s="1"/>
  <c r="D26" i="2" s="1"/>
  <c r="I26" i="2" l="1"/>
  <c r="K26" i="2" s="1"/>
  <c r="F26" i="2"/>
  <c r="G26" i="2" l="1"/>
  <c r="H26" i="2" l="1"/>
  <c r="J26" i="2" s="1"/>
  <c r="D27" i="2" s="1"/>
  <c r="I27" i="2" l="1"/>
  <c r="K27" i="2" s="1"/>
  <c r="F27" i="2"/>
  <c r="G27" i="2" l="1"/>
  <c r="H27" i="2" l="1"/>
  <c r="J27" i="2" s="1"/>
  <c r="D28" i="2" s="1"/>
  <c r="I28" i="2" l="1"/>
  <c r="K28" i="2" s="1"/>
  <c r="F28" i="2"/>
  <c r="G28" i="2" l="1"/>
  <c r="H28" i="2" l="1"/>
  <c r="J28" i="2" s="1"/>
  <c r="D29" i="2" s="1"/>
  <c r="I29" i="2" l="1"/>
  <c r="K29" i="2" s="1"/>
  <c r="F29" i="2"/>
  <c r="G29" i="2" l="1"/>
  <c r="H29" i="2" l="1"/>
  <c r="J29" i="2" s="1"/>
  <c r="D30" i="2" s="1"/>
  <c r="F30" i="2" l="1"/>
  <c r="I30" i="2"/>
  <c r="K30" i="2" s="1"/>
  <c r="G30" i="2" l="1"/>
  <c r="H30" i="2" s="1"/>
  <c r="J30" i="2" s="1"/>
  <c r="D31" i="2" s="1"/>
  <c r="I31" i="2" l="1"/>
  <c r="K31" i="2" s="1"/>
  <c r="F31" i="2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I35" i="2" l="1"/>
  <c r="K35" i="2" s="1"/>
  <c r="F35" i="2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I38" i="2" l="1"/>
  <c r="K38" i="2" s="1"/>
  <c r="F38" i="2"/>
  <c r="G38" i="2" l="1"/>
  <c r="H38" i="2" s="1"/>
  <c r="J38" i="2" s="1"/>
  <c r="D39" i="2" s="1"/>
  <c r="I39" i="2" l="1"/>
  <c r="K39" i="2" s="1"/>
  <c r="F39" i="2"/>
  <c r="G39" i="2" l="1"/>
  <c r="H39" i="2" s="1"/>
  <c r="J39" i="2" s="1"/>
  <c r="D40" i="2" s="1"/>
  <c r="I40" i="2" l="1"/>
  <c r="K40" i="2" s="1"/>
  <c r="F40" i="2"/>
  <c r="G40" i="2" l="1"/>
  <c r="H40" i="2" s="1"/>
  <c r="J40" i="2" s="1"/>
  <c r="D41" i="2" s="1"/>
  <c r="F41" i="2" l="1"/>
  <c r="I41" i="2"/>
  <c r="K41" i="2" s="1"/>
  <c r="G41" i="2" l="1"/>
  <c r="H41" i="2" s="1"/>
  <c r="J41" i="2" s="1"/>
  <c r="D42" i="2" s="1"/>
  <c r="I42" i="2" l="1"/>
  <c r="K42" i="2" s="1"/>
  <c r="F42" i="2"/>
  <c r="G42" i="2" l="1"/>
  <c r="H42" i="2" s="1"/>
  <c r="J42" i="2" s="1"/>
  <c r="D43" i="2" s="1"/>
  <c r="F43" i="2" l="1"/>
  <c r="I43" i="2"/>
  <c r="K43" i="2" s="1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I45" i="2" l="1"/>
  <c r="K45" i="2" s="1"/>
  <c r="F45" i="2"/>
  <c r="G45" i="2" l="1"/>
  <c r="H45" i="2" s="1"/>
  <c r="J45" i="2" s="1"/>
  <c r="D46" i="2" s="1"/>
  <c r="F46" i="2" l="1"/>
  <c r="I46" i="2"/>
  <c r="K46" i="2" s="1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I48" i="2" l="1"/>
  <c r="K48" i="2" s="1"/>
  <c r="F48" i="2"/>
  <c r="G48" i="2" l="1"/>
  <c r="H48" i="2" s="1"/>
  <c r="J48" i="2" s="1"/>
  <c r="D49" i="2" s="1"/>
  <c r="I49" i="2" l="1"/>
  <c r="K49" i="2" s="1"/>
  <c r="F49" i="2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I53" i="2" l="1"/>
  <c r="K53" i="2" s="1"/>
  <c r="F53" i="2"/>
  <c r="G53" i="2" l="1"/>
  <c r="H53" i="2" s="1"/>
  <c r="J53" i="2" s="1"/>
  <c r="D54" i="2" s="1"/>
  <c r="F54" i="2" l="1"/>
  <c r="I54" i="2"/>
  <c r="K54" i="2" s="1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I56" i="2" l="1"/>
  <c r="K56" i="2" s="1"/>
  <c r="F56" i="2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I59" i="2" l="1"/>
  <c r="K59" i="2" s="1"/>
  <c r="F59" i="2"/>
  <c r="G59" i="2" l="1"/>
  <c r="H59" i="2" s="1"/>
  <c r="J59" i="2" s="1"/>
  <c r="D60" i="2" s="1"/>
  <c r="F60" i="2" l="1"/>
  <c r="I60" i="2"/>
  <c r="K60" i="2" s="1"/>
  <c r="G60" i="2" l="1"/>
  <c r="H60" i="2" s="1"/>
  <c r="J60" i="2" s="1"/>
  <c r="D61" i="2" s="1"/>
  <c r="I61" i="2" l="1"/>
  <c r="K61" i="2" s="1"/>
  <c r="F61" i="2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F63" i="2" l="1"/>
  <c r="I63" i="2"/>
  <c r="K63" i="2" s="1"/>
  <c r="G63" i="2" l="1"/>
  <c r="H63" i="2" s="1"/>
  <c r="J63" i="2" s="1"/>
  <c r="D64" i="2" s="1"/>
  <c r="I64" i="2" l="1"/>
  <c r="K64" i="2" s="1"/>
  <c r="F64" i="2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I66" i="2" l="1"/>
  <c r="K66" i="2" s="1"/>
  <c r="F66" i="2"/>
  <c r="G66" i="2" l="1"/>
  <c r="H66" i="2" s="1"/>
  <c r="J66" i="2" s="1"/>
  <c r="D67" i="2" s="1"/>
  <c r="I67" i="2" l="1"/>
  <c r="K67" i="2" s="1"/>
  <c r="F67" i="2"/>
  <c r="G67" i="2" l="1"/>
  <c r="H67" i="2" s="1"/>
  <c r="J67" i="2" s="1"/>
  <c r="D68" i="2" s="1"/>
  <c r="I68" i="2" l="1"/>
  <c r="K68" i="2" s="1"/>
  <c r="F68" i="2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I71" i="2" l="1"/>
  <c r="K71" i="2" s="1"/>
  <c r="F71" i="2"/>
  <c r="G71" i="2" l="1"/>
  <c r="H71" i="2" s="1"/>
  <c r="J71" i="2" s="1"/>
  <c r="D72" i="2" s="1"/>
  <c r="I72" i="2" l="1"/>
  <c r="K72" i="2" s="1"/>
  <c r="F72" i="2"/>
  <c r="G72" i="2" l="1"/>
  <c r="H72" i="2" s="1"/>
  <c r="J72" i="2" s="1"/>
  <c r="D73" i="2" s="1"/>
  <c r="I73" i="2" l="1"/>
  <c r="K73" i="2" s="1"/>
  <c r="F73" i="2"/>
  <c r="G73" i="2" l="1"/>
  <c r="H73" i="2" s="1"/>
  <c r="J73" i="2" s="1"/>
  <c r="D74" i="2" s="1"/>
  <c r="I74" i="2" l="1"/>
  <c r="K74" i="2" s="1"/>
  <c r="F74" i="2"/>
  <c r="G74" i="2" l="1"/>
  <c r="H74" i="2" s="1"/>
  <c r="J74" i="2" s="1"/>
  <c r="D75" i="2" s="1"/>
  <c r="F75" i="2" l="1"/>
  <c r="I75" i="2"/>
  <c r="K75" i="2" s="1"/>
  <c r="G75" i="2" l="1"/>
  <c r="H75" i="2" s="1"/>
  <c r="J75" i="2" s="1"/>
  <c r="D76" i="2" s="1"/>
  <c r="I76" i="2" l="1"/>
  <c r="K76" i="2" s="1"/>
  <c r="F76" i="2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I80" i="2" l="1"/>
  <c r="K80" i="2" s="1"/>
  <c r="F80" i="2"/>
  <c r="G80" i="2" l="1"/>
  <c r="H80" i="2" s="1"/>
  <c r="J80" i="2" s="1"/>
  <c r="D81" i="2" s="1"/>
  <c r="I81" i="2" l="1"/>
  <c r="K81" i="2" s="1"/>
  <c r="F81" i="2"/>
  <c r="G81" i="2" l="1"/>
  <c r="H81" i="2" s="1"/>
  <c r="J81" i="2" s="1"/>
  <c r="D82" i="2" s="1"/>
  <c r="F82" i="2" l="1"/>
  <c r="I82" i="2"/>
  <c r="K82" i="2" s="1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I84" i="2" l="1"/>
  <c r="K84" i="2" s="1"/>
  <c r="F84" i="2"/>
  <c r="G84" i="2" l="1"/>
  <c r="H84" i="2" s="1"/>
  <c r="J84" i="2" s="1"/>
  <c r="D85" i="2" s="1"/>
  <c r="I85" i="2" l="1"/>
  <c r="K85" i="2" s="1"/>
  <c r="F85" i="2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I88" i="2" l="1"/>
  <c r="K88" i="2" s="1"/>
  <c r="F88" i="2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I90" i="2" l="1"/>
  <c r="K90" i="2" s="1"/>
  <c r="F90" i="2"/>
  <c r="G90" i="2" l="1"/>
  <c r="H90" i="2" s="1"/>
  <c r="J90" i="2" s="1"/>
  <c r="D91" i="2" s="1"/>
  <c r="I91" i="2" l="1"/>
  <c r="K91" i="2" s="1"/>
  <c r="F91" i="2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I93" i="2" l="1"/>
  <c r="K93" i="2" s="1"/>
  <c r="F93" i="2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I95" i="2" l="1"/>
  <c r="K95" i="2" s="1"/>
  <c r="F95" i="2"/>
  <c r="G95" i="2" l="1"/>
  <c r="H95" i="2" s="1"/>
  <c r="J95" i="2" s="1"/>
  <c r="D96" i="2" s="1"/>
  <c r="I96" i="2" l="1"/>
  <c r="K96" i="2" s="1"/>
  <c r="F96" i="2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I99" i="2" l="1"/>
  <c r="K99" i="2" s="1"/>
  <c r="F99" i="2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I102" i="2" l="1"/>
  <c r="K102" i="2" s="1"/>
  <c r="F102" i="2"/>
  <c r="G102" i="2" l="1"/>
  <c r="H102" i="2" s="1"/>
  <c r="J102" i="2" s="1"/>
  <c r="D103" i="2" s="1"/>
  <c r="F103" i="2" l="1"/>
  <c r="I103" i="2"/>
  <c r="K103" i="2" s="1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I105" i="2" l="1"/>
  <c r="K105" i="2" s="1"/>
  <c r="F105" i="2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I110" i="2" l="1"/>
  <c r="K110" i="2" s="1"/>
  <c r="F110" i="2"/>
  <c r="G110" i="2" l="1"/>
  <c r="H110" i="2" s="1"/>
  <c r="J110" i="2" s="1"/>
  <c r="D111" i="2" s="1"/>
  <c r="I111" i="2" l="1"/>
  <c r="K111" i="2" s="1"/>
  <c r="F111" i="2"/>
  <c r="G111" i="2" l="1"/>
  <c r="H111" i="2" s="1"/>
  <c r="J111" i="2" s="1"/>
  <c r="D112" i="2" s="1"/>
  <c r="F112" i="2" l="1"/>
  <c r="I112" i="2"/>
  <c r="K112" i="2" s="1"/>
  <c r="G112" i="2" l="1"/>
  <c r="H112" i="2" s="1"/>
  <c r="J112" i="2" s="1"/>
  <c r="D113" i="2" s="1"/>
  <c r="I113" i="2" l="1"/>
  <c r="K113" i="2" s="1"/>
  <c r="F113" i="2"/>
  <c r="G113" i="2" l="1"/>
  <c r="H113" i="2" s="1"/>
  <c r="J113" i="2" s="1"/>
  <c r="D114" i="2" s="1"/>
  <c r="F114" i="2" l="1"/>
  <c r="I114" i="2"/>
  <c r="K114" i="2" s="1"/>
  <c r="G114" i="2" l="1"/>
  <c r="H114" i="2" s="1"/>
  <c r="J114" i="2" s="1"/>
  <c r="D115" i="2" s="1"/>
  <c r="I115" i="2" l="1"/>
  <c r="K115" i="2" s="1"/>
  <c r="F115" i="2"/>
  <c r="G115" i="2" l="1"/>
  <c r="H115" i="2" s="1"/>
  <c r="J115" i="2" s="1"/>
  <c r="D116" i="2" s="1"/>
  <c r="I116" i="2" l="1"/>
  <c r="K116" i="2" s="1"/>
  <c r="F116" i="2"/>
  <c r="G116" i="2" l="1"/>
  <c r="H116" i="2" s="1"/>
  <c r="J116" i="2" s="1"/>
  <c r="D117" i="2" s="1"/>
  <c r="I117" i="2" l="1"/>
  <c r="K117" i="2" s="1"/>
  <c r="F117" i="2"/>
  <c r="G117" i="2" l="1"/>
  <c r="H117" i="2" s="1"/>
  <c r="J117" i="2" s="1"/>
  <c r="D118" i="2" s="1"/>
  <c r="I118" i="2" l="1"/>
  <c r="K118" i="2" s="1"/>
  <c r="F118" i="2"/>
  <c r="G118" i="2" l="1"/>
  <c r="H118" i="2" s="1"/>
  <c r="J118" i="2" s="1"/>
  <c r="D119" i="2" s="1"/>
  <c r="I119" i="2" l="1"/>
  <c r="K119" i="2" s="1"/>
  <c r="F119" i="2"/>
  <c r="G119" i="2" l="1"/>
  <c r="H119" i="2" s="1"/>
  <c r="J119" i="2" s="1"/>
  <c r="D120" i="2" s="1"/>
  <c r="F120" i="2" l="1"/>
  <c r="I120" i="2"/>
  <c r="K120" i="2" s="1"/>
  <c r="G120" i="2" l="1"/>
  <c r="H120" i="2" s="1"/>
  <c r="J120" i="2" s="1"/>
  <c r="D121" i="2" s="1"/>
  <c r="I121" i="2" l="1"/>
  <c r="K121" i="2" s="1"/>
  <c r="F121" i="2"/>
  <c r="G121" i="2" l="1"/>
  <c r="H121" i="2" s="1"/>
  <c r="J121" i="2" s="1"/>
  <c r="D122" i="2" s="1"/>
  <c r="I122" i="2" l="1"/>
  <c r="K122" i="2" s="1"/>
  <c r="F122" i="2"/>
  <c r="G122" i="2" l="1"/>
  <c r="H122" i="2" s="1"/>
  <c r="J122" i="2" s="1"/>
  <c r="D123" i="2" s="1"/>
  <c r="I123" i="2" l="1"/>
  <c r="K123" i="2" s="1"/>
  <c r="F123" i="2"/>
  <c r="G123" i="2" l="1"/>
  <c r="H123" i="2" s="1"/>
  <c r="J123" i="2" s="1"/>
  <c r="D124" i="2" s="1"/>
  <c r="F124" i="2" l="1"/>
  <c r="I124" i="2"/>
  <c r="K124" i="2" s="1"/>
  <c r="G124" i="2" l="1"/>
  <c r="H124" i="2" s="1"/>
  <c r="J124" i="2" s="1"/>
  <c r="D125" i="2" s="1"/>
  <c r="I125" i="2" l="1"/>
  <c r="K125" i="2" s="1"/>
  <c r="F125" i="2"/>
  <c r="G125" i="2" l="1"/>
  <c r="H125" i="2" s="1"/>
  <c r="J125" i="2" s="1"/>
  <c r="D126" i="2" s="1"/>
  <c r="I126" i="2" l="1"/>
  <c r="K126" i="2" s="1"/>
  <c r="F126" i="2"/>
  <c r="G126" i="2" l="1"/>
  <c r="H126" i="2" s="1"/>
  <c r="J126" i="2" s="1"/>
  <c r="D127" i="2" s="1"/>
  <c r="F127" i="2" l="1"/>
  <c r="I127" i="2"/>
  <c r="K127" i="2" s="1"/>
  <c r="G127" i="2" l="1"/>
  <c r="H127" i="2" s="1"/>
  <c r="J127" i="2" s="1"/>
  <c r="D128" i="2" s="1"/>
  <c r="I128" i="2" l="1"/>
  <c r="K128" i="2" s="1"/>
  <c r="F128" i="2"/>
  <c r="G128" i="2" l="1"/>
  <c r="H128" i="2" s="1"/>
  <c r="J128" i="2" s="1"/>
  <c r="D129" i="2" s="1"/>
  <c r="I129" i="2" l="1"/>
  <c r="K129" i="2" s="1"/>
  <c r="F129" i="2"/>
  <c r="G129" i="2" l="1"/>
  <c r="H129" i="2" s="1"/>
  <c r="J129" i="2" s="1"/>
  <c r="D130" i="2" s="1"/>
  <c r="I130" i="2" l="1"/>
  <c r="K130" i="2" s="1"/>
  <c r="F130" i="2"/>
  <c r="G130" i="2" l="1"/>
  <c r="H130" i="2" s="1"/>
  <c r="J130" i="2" s="1"/>
  <c r="D131" i="2" s="1"/>
  <c r="I131" i="2" l="1"/>
  <c r="K131" i="2" s="1"/>
  <c r="F131" i="2"/>
  <c r="G131" i="2" l="1"/>
  <c r="H131" i="2" s="1"/>
  <c r="J131" i="2" s="1"/>
  <c r="D132" i="2" s="1"/>
  <c r="I132" i="2" l="1"/>
  <c r="F132" i="2"/>
  <c r="K132" i="2" l="1"/>
  <c r="G132" i="2"/>
  <c r="H132" i="2" l="1"/>
  <c r="J132" i="2" s="1"/>
  <c r="D133" i="2" s="1"/>
  <c r="I133" i="2" l="1"/>
  <c r="F133" i="2"/>
  <c r="K133" i="2" l="1"/>
  <c r="G133" i="2"/>
  <c r="H133" i="2" l="1"/>
  <c r="J133" i="2" s="1"/>
  <c r="D134" i="2" s="1"/>
  <c r="F134" i="2" l="1"/>
  <c r="I134" i="2"/>
  <c r="G134" i="2" l="1"/>
  <c r="K134" i="2"/>
  <c r="H134" i="2" l="1"/>
  <c r="J134" i="2" s="1"/>
  <c r="D135" i="2" s="1"/>
  <c r="I135" i="2" l="1"/>
  <c r="F135" i="2"/>
  <c r="K135" i="2" l="1"/>
  <c r="G135" i="2"/>
  <c r="H135" i="2" l="1"/>
  <c r="J135" i="2" s="1"/>
  <c r="D136" i="2" s="1"/>
  <c r="F136" i="2" l="1"/>
  <c r="I136" i="2"/>
  <c r="G136" i="2" l="1"/>
  <c r="K136" i="2"/>
  <c r="H136" i="2" l="1"/>
  <c r="J136" i="2" s="1"/>
  <c r="D137" i="2" s="1"/>
  <c r="I137" i="2" l="1"/>
  <c r="F137" i="2"/>
  <c r="K137" i="2" l="1"/>
  <c r="G137" i="2"/>
  <c r="H137" i="2" s="1"/>
  <c r="J137" i="2" s="1"/>
  <c r="D138" i="2" s="1"/>
  <c r="I138" i="2" l="1"/>
  <c r="K138" i="2" s="1"/>
  <c r="F138" i="2"/>
  <c r="G138" i="2" l="1"/>
  <c r="H138" i="2" s="1"/>
  <c r="J138" i="2" s="1"/>
  <c r="D139" i="2" s="1"/>
  <c r="I139" i="2" l="1"/>
  <c r="K139" i="2" s="1"/>
  <c r="F139" i="2"/>
  <c r="G139" i="2" l="1"/>
  <c r="H139" i="2" s="1"/>
  <c r="J139" i="2" s="1"/>
  <c r="D140" i="2" s="1"/>
  <c r="I140" i="2" l="1"/>
  <c r="K140" i="2" s="1"/>
  <c r="F140" i="2"/>
  <c r="G140" i="2" l="1"/>
  <c r="H140" i="2" s="1"/>
  <c r="J140" i="2" s="1"/>
  <c r="D141" i="2" s="1"/>
  <c r="F141" i="2" l="1"/>
  <c r="I141" i="2"/>
  <c r="K141" i="2" s="1"/>
  <c r="G141" i="2" l="1"/>
  <c r="H141" i="2" s="1"/>
  <c r="J141" i="2" s="1"/>
  <c r="D142" i="2" s="1"/>
  <c r="F142" i="2" l="1"/>
  <c r="I142" i="2"/>
  <c r="K142" i="2" s="1"/>
  <c r="G142" i="2" l="1"/>
  <c r="H142" i="2" s="1"/>
  <c r="J142" i="2" s="1"/>
  <c r="D143" i="2" s="1"/>
  <c r="I143" i="2" l="1"/>
  <c r="K143" i="2" s="1"/>
  <c r="F143" i="2"/>
  <c r="G143" i="2" l="1"/>
  <c r="H143" i="2" s="1"/>
  <c r="J143" i="2" s="1"/>
  <c r="D144" i="2" s="1"/>
  <c r="I144" i="2" l="1"/>
  <c r="K144" i="2" s="1"/>
  <c r="F144" i="2"/>
  <c r="G144" i="2" l="1"/>
  <c r="H144" i="2" s="1"/>
  <c r="J144" i="2" s="1"/>
  <c r="D145" i="2" s="1"/>
  <c r="I145" i="2" l="1"/>
  <c r="K145" i="2" s="1"/>
  <c r="F145" i="2"/>
  <c r="G145" i="2" l="1"/>
  <c r="H145" i="2" s="1"/>
  <c r="J145" i="2" s="1"/>
  <c r="D146" i="2" s="1"/>
  <c r="I146" i="2" l="1"/>
  <c r="K146" i="2" s="1"/>
  <c r="F146" i="2"/>
  <c r="G146" i="2" l="1"/>
  <c r="H146" i="2" s="1"/>
  <c r="J146" i="2" s="1"/>
  <c r="D147" i="2" s="1"/>
  <c r="I147" i="2" l="1"/>
  <c r="K147" i="2" s="1"/>
  <c r="F147" i="2"/>
  <c r="G147" i="2" l="1"/>
  <c r="H147" i="2" s="1"/>
  <c r="J147" i="2" s="1"/>
  <c r="D148" i="2" s="1"/>
  <c r="F148" i="2" l="1"/>
  <c r="I148" i="2"/>
  <c r="K148" i="2" s="1"/>
  <c r="G148" i="2" l="1"/>
  <c r="H148" i="2" s="1"/>
  <c r="J148" i="2" s="1"/>
  <c r="D149" i="2" s="1"/>
  <c r="F149" i="2" l="1"/>
  <c r="I149" i="2"/>
  <c r="K149" i="2" s="1"/>
  <c r="G149" i="2" l="1"/>
  <c r="H149" i="2" s="1"/>
  <c r="J149" i="2" s="1"/>
  <c r="D150" i="2" s="1"/>
  <c r="I150" i="2" l="1"/>
  <c r="K150" i="2" s="1"/>
  <c r="F150" i="2"/>
  <c r="G150" i="2" l="1"/>
  <c r="H150" i="2" s="1"/>
  <c r="J150" i="2" s="1"/>
  <c r="D151" i="2" s="1"/>
  <c r="I151" i="2" l="1"/>
  <c r="K151" i="2" s="1"/>
  <c r="F151" i="2"/>
  <c r="G151" i="2" l="1"/>
  <c r="H151" i="2" s="1"/>
  <c r="J151" i="2" s="1"/>
  <c r="D152" i="2" s="1"/>
  <c r="I152" i="2" l="1"/>
  <c r="K152" i="2" s="1"/>
  <c r="F152" i="2"/>
  <c r="G152" i="2" l="1"/>
  <c r="H152" i="2" s="1"/>
  <c r="J152" i="2" s="1"/>
  <c r="D153" i="2" s="1"/>
  <c r="I153" i="2" l="1"/>
  <c r="K153" i="2" s="1"/>
  <c r="F153" i="2"/>
  <c r="G153" i="2" l="1"/>
  <c r="H153" i="2" s="1"/>
  <c r="J153" i="2" s="1"/>
  <c r="D154" i="2" s="1"/>
  <c r="F154" i="2" l="1"/>
  <c r="I154" i="2"/>
  <c r="K154" i="2" s="1"/>
  <c r="G154" i="2" l="1"/>
  <c r="H154" i="2" s="1"/>
  <c r="J154" i="2" s="1"/>
  <c r="D155" i="2" s="1"/>
  <c r="I155" i="2" l="1"/>
  <c r="K155" i="2" s="1"/>
  <c r="F155" i="2"/>
  <c r="G155" i="2" l="1"/>
  <c r="H155" i="2" s="1"/>
  <c r="J155" i="2" s="1"/>
  <c r="D156" i="2" s="1"/>
  <c r="I156" i="2" l="1"/>
  <c r="K156" i="2" s="1"/>
  <c r="F156" i="2"/>
  <c r="G156" i="2" l="1"/>
  <c r="H156" i="2" s="1"/>
  <c r="J156" i="2" s="1"/>
  <c r="D157" i="2" s="1"/>
  <c r="F157" i="2" l="1"/>
  <c r="I157" i="2"/>
  <c r="K157" i="2" s="1"/>
  <c r="G157" i="2" l="1"/>
  <c r="H157" i="2" s="1"/>
  <c r="J157" i="2" s="1"/>
  <c r="D158" i="2" s="1"/>
  <c r="I158" i="2" l="1"/>
  <c r="K158" i="2" s="1"/>
  <c r="F158" i="2"/>
  <c r="G158" i="2" l="1"/>
  <c r="H158" i="2" s="1"/>
  <c r="J158" i="2" s="1"/>
  <c r="D159" i="2" s="1"/>
  <c r="I159" i="2" l="1"/>
  <c r="K159" i="2" s="1"/>
  <c r="F159" i="2"/>
  <c r="G159" i="2" l="1"/>
  <c r="H159" i="2" s="1"/>
  <c r="J159" i="2" s="1"/>
  <c r="D160" i="2" s="1"/>
  <c r="I160" i="2" l="1"/>
  <c r="K160" i="2" s="1"/>
  <c r="F160" i="2"/>
  <c r="G160" i="2" l="1"/>
  <c r="H160" i="2" s="1"/>
  <c r="J160" i="2" s="1"/>
  <c r="D161" i="2" s="1"/>
  <c r="I161" i="2" l="1"/>
  <c r="K161" i="2" s="1"/>
  <c r="F161" i="2"/>
  <c r="G161" i="2" l="1"/>
  <c r="H161" i="2" s="1"/>
  <c r="J161" i="2" s="1"/>
  <c r="D162" i="2" s="1"/>
  <c r="I162" i="2" l="1"/>
  <c r="K162" i="2" s="1"/>
  <c r="F162" i="2"/>
  <c r="G162" i="2" l="1"/>
  <c r="H162" i="2" s="1"/>
  <c r="J162" i="2" s="1"/>
  <c r="D163" i="2" s="1"/>
  <c r="F163" i="2" l="1"/>
  <c r="I163" i="2"/>
  <c r="K163" i="2" s="1"/>
  <c r="G163" i="2" l="1"/>
  <c r="H163" i="2" s="1"/>
  <c r="J163" i="2" s="1"/>
  <c r="D164" i="2" s="1"/>
  <c r="I164" i="2" l="1"/>
  <c r="K164" i="2" s="1"/>
  <c r="F164" i="2"/>
  <c r="G164" i="2" l="1"/>
  <c r="H164" i="2" s="1"/>
  <c r="J164" i="2" s="1"/>
  <c r="D165" i="2" s="1"/>
  <c r="I165" i="2" l="1"/>
  <c r="K165" i="2" s="1"/>
  <c r="F165" i="2"/>
  <c r="G165" i="2" l="1"/>
  <c r="H165" i="2" s="1"/>
  <c r="J165" i="2" s="1"/>
  <c r="D166" i="2" s="1"/>
  <c r="F166" i="2" l="1"/>
  <c r="I166" i="2"/>
  <c r="K166" i="2" s="1"/>
  <c r="G166" i="2" l="1"/>
  <c r="H166" i="2" s="1"/>
  <c r="J166" i="2" s="1"/>
  <c r="D167" i="2" s="1"/>
  <c r="I167" i="2" l="1"/>
  <c r="K167" i="2" s="1"/>
  <c r="F167" i="2"/>
  <c r="G167" i="2" l="1"/>
  <c r="H167" i="2" s="1"/>
  <c r="J167" i="2" s="1"/>
  <c r="D168" i="2" s="1"/>
  <c r="F168" i="2" l="1"/>
  <c r="I168" i="2"/>
  <c r="K168" i="2" s="1"/>
  <c r="G168" i="2" l="1"/>
  <c r="H168" i="2" s="1"/>
  <c r="J168" i="2" s="1"/>
  <c r="D169" i="2" s="1"/>
  <c r="F169" i="2" l="1"/>
  <c r="I169" i="2"/>
  <c r="K169" i="2" s="1"/>
  <c r="G169" i="2" l="1"/>
  <c r="H169" i="2" s="1"/>
  <c r="J169" i="2" s="1"/>
  <c r="D170" i="2" s="1"/>
  <c r="I170" i="2" l="1"/>
  <c r="K170" i="2" s="1"/>
  <c r="F170" i="2"/>
  <c r="G170" i="2" l="1"/>
  <c r="H170" i="2" s="1"/>
  <c r="J170" i="2" s="1"/>
  <c r="D171" i="2" s="1"/>
  <c r="I171" i="2" l="1"/>
  <c r="K171" i="2" s="1"/>
  <c r="F171" i="2"/>
  <c r="G171" i="2" l="1"/>
  <c r="H171" i="2" s="1"/>
  <c r="J171" i="2" s="1"/>
  <c r="D172" i="2" s="1"/>
  <c r="I172" i="2" l="1"/>
  <c r="K172" i="2" s="1"/>
  <c r="F172" i="2"/>
  <c r="G172" i="2" l="1"/>
  <c r="H172" i="2" s="1"/>
  <c r="J172" i="2" s="1"/>
  <c r="D173" i="2" s="1"/>
  <c r="I173" i="2" l="1"/>
  <c r="K173" i="2" s="1"/>
  <c r="F173" i="2"/>
  <c r="G173" i="2" l="1"/>
  <c r="H173" i="2" s="1"/>
  <c r="J173" i="2" s="1"/>
  <c r="D174" i="2" s="1"/>
  <c r="I174" i="2" l="1"/>
  <c r="K174" i="2" s="1"/>
  <c r="F174" i="2"/>
  <c r="G174" i="2" l="1"/>
  <c r="H174" i="2" s="1"/>
  <c r="J174" i="2" s="1"/>
  <c r="D175" i="2" s="1"/>
  <c r="I175" i="2" l="1"/>
  <c r="K175" i="2" s="1"/>
  <c r="F175" i="2"/>
  <c r="G175" i="2" l="1"/>
  <c r="H175" i="2" s="1"/>
  <c r="J175" i="2" s="1"/>
  <c r="D176" i="2" s="1"/>
  <c r="I176" i="2" l="1"/>
  <c r="K176" i="2" s="1"/>
  <c r="F176" i="2"/>
  <c r="G176" i="2" l="1"/>
  <c r="H176" i="2" s="1"/>
  <c r="J176" i="2" s="1"/>
  <c r="D177" i="2" s="1"/>
  <c r="I177" i="2" l="1"/>
  <c r="K177" i="2" s="1"/>
  <c r="F177" i="2"/>
  <c r="G177" i="2" l="1"/>
  <c r="H177" i="2" s="1"/>
  <c r="J177" i="2" s="1"/>
  <c r="D178" i="2" s="1"/>
  <c r="F178" i="2" l="1"/>
  <c r="I178" i="2"/>
  <c r="K178" i="2" s="1"/>
  <c r="G178" i="2" l="1"/>
  <c r="H178" i="2" s="1"/>
  <c r="J178" i="2" s="1"/>
  <c r="D179" i="2" s="1"/>
  <c r="I179" i="2" l="1"/>
  <c r="K179" i="2" s="1"/>
  <c r="F179" i="2"/>
  <c r="G179" i="2" l="1"/>
  <c r="H179" i="2" s="1"/>
  <c r="J179" i="2" s="1"/>
  <c r="D180" i="2" s="1"/>
  <c r="F180" i="2" l="1"/>
  <c r="I180" i="2"/>
  <c r="K180" i="2" s="1"/>
  <c r="G180" i="2" l="1"/>
  <c r="H180" i="2" s="1"/>
  <c r="J180" i="2" s="1"/>
  <c r="D181" i="2" s="1"/>
  <c r="I181" i="2" l="1"/>
  <c r="K181" i="2" s="1"/>
  <c r="F181" i="2"/>
  <c r="G181" i="2" l="1"/>
  <c r="H181" i="2" s="1"/>
  <c r="J181" i="2" s="1"/>
  <c r="D182" i="2" s="1"/>
  <c r="I182" i="2" l="1"/>
  <c r="K182" i="2" s="1"/>
  <c r="F182" i="2"/>
  <c r="G182" i="2" l="1"/>
  <c r="H182" i="2" s="1"/>
  <c r="J182" i="2" s="1"/>
  <c r="D183" i="2" s="1"/>
  <c r="F183" i="2" l="1"/>
  <c r="I183" i="2"/>
  <c r="K183" i="2" s="1"/>
  <c r="G183" i="2" l="1"/>
  <c r="H183" i="2" s="1"/>
  <c r="J183" i="2" s="1"/>
  <c r="D184" i="2" s="1"/>
  <c r="F184" i="2" l="1"/>
  <c r="I184" i="2"/>
  <c r="K184" i="2" s="1"/>
  <c r="G184" i="2" l="1"/>
  <c r="H184" i="2" s="1"/>
  <c r="J184" i="2" s="1"/>
  <c r="D185" i="2" s="1"/>
  <c r="I185" i="2" l="1"/>
  <c r="K185" i="2" s="1"/>
  <c r="F185" i="2"/>
  <c r="G185" i="2" l="1"/>
  <c r="H185" i="2" s="1"/>
  <c r="J185" i="2" s="1"/>
  <c r="D186" i="2" s="1"/>
  <c r="I186" i="2" l="1"/>
  <c r="K186" i="2" s="1"/>
  <c r="F186" i="2"/>
  <c r="G186" i="2" l="1"/>
  <c r="H186" i="2" s="1"/>
  <c r="J186" i="2" s="1"/>
  <c r="D187" i="2" s="1"/>
  <c r="I187" i="2" l="1"/>
  <c r="K187" i="2" s="1"/>
  <c r="F187" i="2"/>
  <c r="G187" i="2" l="1"/>
  <c r="H187" i="2" s="1"/>
  <c r="J187" i="2" s="1"/>
  <c r="D188" i="2" s="1"/>
  <c r="I188" i="2" l="1"/>
  <c r="K188" i="2" s="1"/>
  <c r="F188" i="2"/>
  <c r="G188" i="2" l="1"/>
  <c r="H188" i="2" s="1"/>
  <c r="J188" i="2" s="1"/>
  <c r="D189" i="2" s="1"/>
  <c r="I189" i="2" l="1"/>
  <c r="K189" i="2" s="1"/>
  <c r="F189" i="2"/>
  <c r="G189" i="2" l="1"/>
  <c r="H189" i="2" s="1"/>
  <c r="J189" i="2" s="1"/>
  <c r="D190" i="2" s="1"/>
  <c r="I190" i="2" l="1"/>
  <c r="K190" i="2" s="1"/>
  <c r="F190" i="2"/>
  <c r="G190" i="2" l="1"/>
  <c r="H190" i="2" s="1"/>
  <c r="J190" i="2" s="1"/>
  <c r="D191" i="2" s="1"/>
  <c r="F191" i="2" l="1"/>
  <c r="I191" i="2"/>
  <c r="K191" i="2" s="1"/>
  <c r="G191" i="2" l="1"/>
  <c r="H191" i="2" s="1"/>
  <c r="J191" i="2" s="1"/>
  <c r="D192" i="2" s="1"/>
  <c r="F192" i="2" l="1"/>
  <c r="I192" i="2"/>
  <c r="K192" i="2" s="1"/>
  <c r="G192" i="2" l="1"/>
  <c r="H192" i="2" s="1"/>
  <c r="J192" i="2" s="1"/>
  <c r="D193" i="2" s="1"/>
  <c r="I193" i="2" l="1"/>
  <c r="K193" i="2" s="1"/>
  <c r="F193" i="2"/>
  <c r="G193" i="2" l="1"/>
  <c r="H193" i="2" s="1"/>
  <c r="J193" i="2" s="1"/>
  <c r="D194" i="2" s="1"/>
  <c r="I194" i="2" l="1"/>
  <c r="K194" i="2" s="1"/>
  <c r="F194" i="2"/>
  <c r="G194" i="2" l="1"/>
  <c r="H194" i="2" s="1"/>
  <c r="J194" i="2" s="1"/>
  <c r="D195" i="2" s="1"/>
  <c r="F195" i="2" l="1"/>
  <c r="I195" i="2"/>
  <c r="K195" i="2" s="1"/>
  <c r="G195" i="2" l="1"/>
  <c r="H195" i="2" s="1"/>
  <c r="J195" i="2" s="1"/>
  <c r="D196" i="2" s="1"/>
  <c r="F196" i="2" l="1"/>
  <c r="I196" i="2"/>
  <c r="K196" i="2" s="1"/>
  <c r="G196" i="2" l="1"/>
  <c r="H196" i="2" s="1"/>
  <c r="J196" i="2" s="1"/>
  <c r="D197" i="2" s="1"/>
  <c r="I197" i="2" l="1"/>
  <c r="K197" i="2" s="1"/>
  <c r="F197" i="2"/>
  <c r="G197" i="2" l="1"/>
  <c r="H197" i="2" s="1"/>
  <c r="J197" i="2" s="1"/>
  <c r="D198" i="2" s="1"/>
  <c r="I198" i="2" l="1"/>
  <c r="K198" i="2" s="1"/>
  <c r="F198" i="2"/>
  <c r="G198" i="2" l="1"/>
  <c r="H198" i="2" s="1"/>
  <c r="J198" i="2" s="1"/>
  <c r="D199" i="2" s="1"/>
  <c r="I199" i="2" l="1"/>
  <c r="K199" i="2" s="1"/>
  <c r="F199" i="2"/>
  <c r="G199" i="2" l="1"/>
  <c r="H199" i="2" s="1"/>
  <c r="J199" i="2" s="1"/>
  <c r="D200" i="2" s="1"/>
  <c r="F200" i="2" l="1"/>
  <c r="I200" i="2"/>
  <c r="K200" i="2" s="1"/>
  <c r="G200" i="2" l="1"/>
  <c r="H200" i="2" s="1"/>
  <c r="J200" i="2" s="1"/>
  <c r="D201" i="2" s="1"/>
  <c r="I201" i="2" l="1"/>
  <c r="K201" i="2" s="1"/>
  <c r="F201" i="2"/>
  <c r="G201" i="2" l="1"/>
  <c r="H201" i="2" s="1"/>
  <c r="J201" i="2" s="1"/>
  <c r="D202" i="2" s="1"/>
  <c r="F202" i="2" l="1"/>
  <c r="I202" i="2"/>
  <c r="K202" i="2" s="1"/>
  <c r="G202" i="2" l="1"/>
  <c r="H202" i="2" s="1"/>
  <c r="J202" i="2" s="1"/>
  <c r="D203" i="2" s="1"/>
  <c r="F203" i="2" l="1"/>
  <c r="I203" i="2"/>
  <c r="K203" i="2" s="1"/>
  <c r="G203" i="2" l="1"/>
  <c r="H203" i="2" s="1"/>
  <c r="J203" i="2" s="1"/>
  <c r="D204" i="2" s="1"/>
  <c r="I204" i="2" l="1"/>
  <c r="K204" i="2" s="1"/>
  <c r="F204" i="2"/>
  <c r="G204" i="2" l="1"/>
  <c r="H204" i="2" s="1"/>
  <c r="J204" i="2" s="1"/>
  <c r="D205" i="2" s="1"/>
  <c r="I205" i="2" l="1"/>
  <c r="K205" i="2" s="1"/>
  <c r="F205" i="2"/>
  <c r="G205" i="2" l="1"/>
  <c r="H205" i="2" s="1"/>
  <c r="J205" i="2" s="1"/>
  <c r="D206" i="2" s="1"/>
  <c r="I206" i="2" l="1"/>
  <c r="K206" i="2" s="1"/>
  <c r="F206" i="2"/>
  <c r="G206" i="2" l="1"/>
  <c r="H206" i="2" s="1"/>
  <c r="J206" i="2" s="1"/>
  <c r="D207" i="2" s="1"/>
  <c r="I207" i="2" l="1"/>
  <c r="K207" i="2" s="1"/>
  <c r="F207" i="2"/>
  <c r="G207" i="2" l="1"/>
  <c r="H207" i="2" s="1"/>
  <c r="J207" i="2" s="1"/>
  <c r="D208" i="2" s="1"/>
  <c r="I208" i="2" l="1"/>
  <c r="K208" i="2" s="1"/>
  <c r="F208" i="2"/>
  <c r="G208" i="2" l="1"/>
  <c r="H208" i="2" s="1"/>
  <c r="J208" i="2" s="1"/>
  <c r="D209" i="2" s="1"/>
  <c r="I209" i="2" l="1"/>
  <c r="K209" i="2" s="1"/>
  <c r="F209" i="2"/>
  <c r="G209" i="2" l="1"/>
  <c r="H209" i="2" s="1"/>
  <c r="J209" i="2" s="1"/>
  <c r="D210" i="2" s="1"/>
  <c r="F210" i="2" l="1"/>
  <c r="I210" i="2"/>
  <c r="K210" i="2" s="1"/>
  <c r="G210" i="2" l="1"/>
  <c r="H210" i="2" s="1"/>
  <c r="J210" i="2" s="1"/>
  <c r="D211" i="2" s="1"/>
  <c r="F211" i="2" l="1"/>
  <c r="I211" i="2"/>
  <c r="K211" i="2" s="1"/>
  <c r="G211" i="2" l="1"/>
  <c r="H211" i="2" s="1"/>
  <c r="J211" i="2" s="1"/>
  <c r="D212" i="2" s="1"/>
  <c r="I212" i="2" l="1"/>
  <c r="K212" i="2" s="1"/>
  <c r="F212" i="2"/>
  <c r="G212" i="2" l="1"/>
  <c r="H212" i="2" s="1"/>
  <c r="J212" i="2" s="1"/>
  <c r="D213" i="2" s="1"/>
  <c r="I213" i="2" l="1"/>
  <c r="K213" i="2" s="1"/>
  <c r="F213" i="2"/>
  <c r="G213" i="2" l="1"/>
  <c r="H213" i="2" s="1"/>
  <c r="J213" i="2" s="1"/>
  <c r="D214" i="2" s="1"/>
  <c r="I214" i="2" l="1"/>
  <c r="K214" i="2" s="1"/>
  <c r="F214" i="2"/>
  <c r="G214" i="2" l="1"/>
  <c r="H214" i="2" s="1"/>
  <c r="J214" i="2" s="1"/>
  <c r="D215" i="2" s="1"/>
  <c r="I215" i="2" l="1"/>
  <c r="K215" i="2" s="1"/>
  <c r="F215" i="2"/>
  <c r="G215" i="2" l="1"/>
  <c r="H215" i="2" s="1"/>
  <c r="J215" i="2" s="1"/>
  <c r="D216" i="2" s="1"/>
  <c r="I216" i="2" l="1"/>
  <c r="K216" i="2" s="1"/>
  <c r="F216" i="2"/>
  <c r="G216" i="2" l="1"/>
  <c r="H216" i="2" s="1"/>
  <c r="J216" i="2" s="1"/>
  <c r="D217" i="2" s="1"/>
  <c r="F217" i="2" l="1"/>
  <c r="I217" i="2"/>
  <c r="K217" i="2" s="1"/>
  <c r="G217" i="2" l="1"/>
  <c r="H217" i="2" s="1"/>
  <c r="J217" i="2" s="1"/>
  <c r="D218" i="2" s="1"/>
  <c r="I218" i="2" l="1"/>
  <c r="K218" i="2" s="1"/>
  <c r="F218" i="2"/>
  <c r="G218" i="2" l="1"/>
  <c r="H218" i="2" s="1"/>
  <c r="J218" i="2" s="1"/>
  <c r="D219" i="2" s="1"/>
  <c r="I219" i="2" l="1"/>
  <c r="K219" i="2" s="1"/>
  <c r="F219" i="2"/>
  <c r="G219" i="2" l="1"/>
  <c r="H219" i="2" s="1"/>
  <c r="J219" i="2" s="1"/>
  <c r="D220" i="2" s="1"/>
  <c r="I220" i="2" l="1"/>
  <c r="K220" i="2" s="1"/>
  <c r="F220" i="2"/>
  <c r="G220" i="2" l="1"/>
  <c r="H220" i="2" s="1"/>
  <c r="J220" i="2" s="1"/>
  <c r="D221" i="2" s="1"/>
  <c r="I221" i="2" l="1"/>
  <c r="K221" i="2" s="1"/>
  <c r="F221" i="2"/>
  <c r="G221" i="2" l="1"/>
  <c r="H221" i="2" s="1"/>
  <c r="J221" i="2" s="1"/>
  <c r="D222" i="2" s="1"/>
  <c r="I222" i="2" l="1"/>
  <c r="K222" i="2" s="1"/>
  <c r="F222" i="2"/>
  <c r="G222" i="2" l="1"/>
  <c r="H222" i="2" s="1"/>
  <c r="J222" i="2" s="1"/>
  <c r="D223" i="2" s="1"/>
  <c r="I223" i="2" l="1"/>
  <c r="K223" i="2" s="1"/>
  <c r="F223" i="2"/>
  <c r="G223" i="2" l="1"/>
  <c r="H223" i="2" s="1"/>
  <c r="J223" i="2" s="1"/>
  <c r="D224" i="2" s="1"/>
  <c r="I224" i="2" l="1"/>
  <c r="K224" i="2" s="1"/>
  <c r="F224" i="2"/>
  <c r="G224" i="2" l="1"/>
  <c r="H224" i="2" s="1"/>
  <c r="J224" i="2" s="1"/>
  <c r="D225" i="2" s="1"/>
  <c r="I225" i="2" l="1"/>
  <c r="K225" i="2" s="1"/>
  <c r="F225" i="2"/>
  <c r="G225" i="2" l="1"/>
  <c r="H225" i="2" s="1"/>
  <c r="J225" i="2" s="1"/>
  <c r="D226" i="2" s="1"/>
  <c r="F226" i="2" l="1"/>
  <c r="I226" i="2"/>
  <c r="K226" i="2" s="1"/>
  <c r="G226" i="2" l="1"/>
  <c r="H226" i="2" s="1"/>
  <c r="J226" i="2" s="1"/>
  <c r="D227" i="2" s="1"/>
  <c r="F227" i="2" l="1"/>
  <c r="I227" i="2"/>
  <c r="K227" i="2" s="1"/>
  <c r="G227" i="2" l="1"/>
  <c r="H227" i="2" s="1"/>
  <c r="J227" i="2" s="1"/>
  <c r="D228" i="2" s="1"/>
  <c r="F228" i="2" l="1"/>
  <c r="I228" i="2"/>
  <c r="K228" i="2" s="1"/>
  <c r="G228" i="2" l="1"/>
  <c r="H228" i="2" s="1"/>
  <c r="J228" i="2" s="1"/>
  <c r="D229" i="2" s="1"/>
  <c r="I229" i="2" l="1"/>
  <c r="K229" i="2" s="1"/>
  <c r="F229" i="2"/>
  <c r="G229" i="2" l="1"/>
  <c r="H229" i="2" s="1"/>
  <c r="J229" i="2" s="1"/>
  <c r="D230" i="2" s="1"/>
  <c r="I230" i="2" l="1"/>
  <c r="K230" i="2" s="1"/>
  <c r="F230" i="2"/>
  <c r="G230" i="2" l="1"/>
  <c r="H230" i="2" s="1"/>
  <c r="J230" i="2" s="1"/>
  <c r="D231" i="2" s="1"/>
  <c r="F231" i="2" l="1"/>
  <c r="I231" i="2"/>
  <c r="K231" i="2" s="1"/>
  <c r="G231" i="2" l="1"/>
  <c r="H231" i="2" s="1"/>
  <c r="J231" i="2" s="1"/>
  <c r="D232" i="2" s="1"/>
  <c r="I232" i="2" l="1"/>
  <c r="K232" i="2" s="1"/>
  <c r="F232" i="2"/>
  <c r="G232" i="2" l="1"/>
  <c r="H232" i="2" s="1"/>
  <c r="J232" i="2" s="1"/>
  <c r="D233" i="2" s="1"/>
  <c r="I233" i="2" l="1"/>
  <c r="K233" i="2" s="1"/>
  <c r="F233" i="2"/>
  <c r="G233" i="2" l="1"/>
  <c r="H233" i="2" s="1"/>
  <c r="J233" i="2" s="1"/>
  <c r="D234" i="2" s="1"/>
  <c r="I234" i="2" l="1"/>
  <c r="K234" i="2" s="1"/>
  <c r="F234" i="2"/>
  <c r="G234" i="2" l="1"/>
  <c r="H234" i="2" s="1"/>
  <c r="J234" i="2" s="1"/>
  <c r="D235" i="2" s="1"/>
  <c r="I235" i="2" l="1"/>
  <c r="K235" i="2" s="1"/>
  <c r="F235" i="2"/>
  <c r="G235" i="2" l="1"/>
  <c r="H235" i="2" s="1"/>
  <c r="J235" i="2" s="1"/>
  <c r="D236" i="2" s="1"/>
  <c r="I236" i="2" l="1"/>
  <c r="K236" i="2" s="1"/>
  <c r="F236" i="2"/>
  <c r="G236" i="2" l="1"/>
  <c r="H236" i="2" s="1"/>
  <c r="J236" i="2" s="1"/>
  <c r="D237" i="2" s="1"/>
  <c r="I237" i="2" l="1"/>
  <c r="K237" i="2" s="1"/>
  <c r="F237" i="2"/>
  <c r="G237" i="2" l="1"/>
  <c r="H237" i="2" s="1"/>
  <c r="J237" i="2" s="1"/>
  <c r="D238" i="2" s="1"/>
  <c r="I238" i="2" l="1"/>
  <c r="K238" i="2" s="1"/>
  <c r="F238" i="2"/>
  <c r="G238" i="2" l="1"/>
  <c r="H238" i="2" s="1"/>
  <c r="J238" i="2" s="1"/>
  <c r="D239" i="2" s="1"/>
  <c r="I239" i="2" l="1"/>
  <c r="K239" i="2" s="1"/>
  <c r="F239" i="2"/>
  <c r="G239" i="2" l="1"/>
  <c r="H239" i="2" s="1"/>
  <c r="J239" i="2" s="1"/>
  <c r="D240" i="2" s="1"/>
  <c r="I240" i="2" l="1"/>
  <c r="K240" i="2" s="1"/>
  <c r="F240" i="2"/>
  <c r="G240" i="2" l="1"/>
  <c r="H240" i="2" s="1"/>
  <c r="J240" i="2" s="1"/>
  <c r="D241" i="2" s="1"/>
  <c r="F241" i="2" l="1"/>
  <c r="I241" i="2"/>
  <c r="K241" i="2" s="1"/>
  <c r="G241" i="2" l="1"/>
  <c r="H241" i="2" s="1"/>
  <c r="J241" i="2" s="1"/>
  <c r="D242" i="2" s="1"/>
  <c r="I242" i="2" l="1"/>
  <c r="K242" i="2" s="1"/>
  <c r="F242" i="2"/>
  <c r="G242" i="2" l="1"/>
  <c r="H242" i="2" s="1"/>
  <c r="J242" i="2" s="1"/>
  <c r="D243" i="2" s="1"/>
  <c r="F243" i="2" l="1"/>
  <c r="I243" i="2"/>
  <c r="K243" i="2" s="1"/>
  <c r="G243" i="2" l="1"/>
  <c r="H243" i="2" s="1"/>
  <c r="J243" i="2" s="1"/>
  <c r="D244" i="2" s="1"/>
  <c r="I244" i="2" l="1"/>
  <c r="K244" i="2" s="1"/>
  <c r="F244" i="2"/>
  <c r="G244" i="2" l="1"/>
  <c r="H244" i="2" s="1"/>
  <c r="J244" i="2" s="1"/>
  <c r="D245" i="2" s="1"/>
  <c r="I245" i="2" l="1"/>
  <c r="K245" i="2" s="1"/>
  <c r="F245" i="2"/>
  <c r="G245" i="2" l="1"/>
  <c r="H245" i="2" s="1"/>
  <c r="J245" i="2" s="1"/>
  <c r="D246" i="2" s="1"/>
  <c r="I246" i="2" l="1"/>
  <c r="K246" i="2" s="1"/>
  <c r="F246" i="2"/>
  <c r="G246" i="2" l="1"/>
  <c r="H246" i="2" s="1"/>
  <c r="J246" i="2" s="1"/>
  <c r="D247" i="2" s="1"/>
  <c r="I247" i="2" l="1"/>
  <c r="K247" i="2" s="1"/>
  <c r="F247" i="2"/>
  <c r="G247" i="2" l="1"/>
  <c r="H247" i="2" s="1"/>
  <c r="J247" i="2" s="1"/>
  <c r="D248" i="2" s="1"/>
  <c r="I248" i="2" l="1"/>
  <c r="K248" i="2" s="1"/>
  <c r="F248" i="2"/>
  <c r="G248" i="2" l="1"/>
  <c r="H248" i="2" s="1"/>
  <c r="J248" i="2" s="1"/>
  <c r="D249" i="2" s="1"/>
  <c r="F249" i="2" l="1"/>
  <c r="I249" i="2"/>
  <c r="K249" i="2" s="1"/>
  <c r="G249" i="2" l="1"/>
  <c r="H249" i="2" s="1"/>
  <c r="J249" i="2" s="1"/>
  <c r="D250" i="2" s="1"/>
  <c r="I250" i="2" l="1"/>
  <c r="K250" i="2" s="1"/>
  <c r="F250" i="2"/>
  <c r="G250" i="2" l="1"/>
  <c r="H250" i="2" s="1"/>
  <c r="J250" i="2" s="1"/>
  <c r="D251" i="2" s="1"/>
  <c r="I251" i="2" l="1"/>
  <c r="K251" i="2" s="1"/>
  <c r="F251" i="2"/>
  <c r="G251" i="2" l="1"/>
  <c r="H251" i="2" s="1"/>
  <c r="J251" i="2" s="1"/>
  <c r="D252" i="2" s="1"/>
  <c r="I252" i="2" l="1"/>
  <c r="K252" i="2" s="1"/>
  <c r="F252" i="2"/>
  <c r="G252" i="2" l="1"/>
  <c r="H252" i="2" s="1"/>
  <c r="J252" i="2" s="1"/>
  <c r="D253" i="2" s="1"/>
  <c r="F253" i="2" l="1"/>
  <c r="I253" i="2"/>
  <c r="K253" i="2" s="1"/>
  <c r="G253" i="2" l="1"/>
  <c r="H253" i="2" s="1"/>
  <c r="J253" i="2" s="1"/>
  <c r="D254" i="2" s="1"/>
  <c r="I254" i="2" l="1"/>
  <c r="K254" i="2" s="1"/>
  <c r="F254" i="2"/>
  <c r="G254" i="2" l="1"/>
  <c r="H254" i="2" s="1"/>
  <c r="J254" i="2" s="1"/>
  <c r="D255" i="2" s="1"/>
  <c r="I255" i="2" l="1"/>
  <c r="K255" i="2" s="1"/>
  <c r="F255" i="2"/>
  <c r="G255" i="2" l="1"/>
  <c r="H255" i="2" s="1"/>
  <c r="J255" i="2" s="1"/>
  <c r="D256" i="2" s="1"/>
  <c r="I256" i="2" l="1"/>
  <c r="K256" i="2" s="1"/>
  <c r="F256" i="2"/>
  <c r="G256" i="2" l="1"/>
  <c r="H256" i="2" s="1"/>
  <c r="J256" i="2" s="1"/>
  <c r="D257" i="2" s="1"/>
  <c r="F257" i="2" l="1"/>
  <c r="I257" i="2"/>
  <c r="K257" i="2" s="1"/>
  <c r="G257" i="2" l="1"/>
  <c r="H257" i="2" s="1"/>
  <c r="J257" i="2" s="1"/>
  <c r="D258" i="2" s="1"/>
  <c r="F258" i="2" l="1"/>
  <c r="I258" i="2"/>
  <c r="K258" i="2" s="1"/>
  <c r="G258" i="2" l="1"/>
  <c r="H258" i="2" s="1"/>
  <c r="J258" i="2" s="1"/>
  <c r="D259" i="2" s="1"/>
  <c r="I259" i="2" l="1"/>
  <c r="K259" i="2" s="1"/>
  <c r="F259" i="2"/>
  <c r="G259" i="2" l="1"/>
  <c r="H259" i="2" s="1"/>
  <c r="J259" i="2" s="1"/>
  <c r="D260" i="2" s="1"/>
  <c r="I260" i="2" l="1"/>
  <c r="K260" i="2" s="1"/>
  <c r="F260" i="2"/>
  <c r="G260" i="2" l="1"/>
  <c r="H260" i="2" s="1"/>
  <c r="J260" i="2" s="1"/>
  <c r="D261" i="2" s="1"/>
  <c r="I261" i="2" l="1"/>
  <c r="K261" i="2" s="1"/>
  <c r="F261" i="2"/>
  <c r="G261" i="2" l="1"/>
  <c r="H261" i="2" s="1"/>
  <c r="J261" i="2" s="1"/>
  <c r="D262" i="2" s="1"/>
  <c r="I262" i="2" l="1"/>
  <c r="K262" i="2" s="1"/>
  <c r="F262" i="2"/>
  <c r="G262" i="2" l="1"/>
  <c r="H262" i="2" s="1"/>
  <c r="J262" i="2" s="1"/>
  <c r="D263" i="2" s="1"/>
  <c r="I263" i="2" l="1"/>
  <c r="K263" i="2" s="1"/>
  <c r="F263" i="2"/>
  <c r="G263" i="2" l="1"/>
  <c r="H263" i="2" s="1"/>
  <c r="J263" i="2" s="1"/>
  <c r="D264" i="2" s="1"/>
  <c r="I264" i="2" l="1"/>
  <c r="K264" i="2" s="1"/>
  <c r="F264" i="2"/>
  <c r="G264" i="2" l="1"/>
  <c r="H264" i="2" s="1"/>
  <c r="J264" i="2" s="1"/>
  <c r="D265" i="2" s="1"/>
  <c r="I265" i="2" l="1"/>
  <c r="K265" i="2" s="1"/>
  <c r="F265" i="2"/>
  <c r="G265" i="2" l="1"/>
  <c r="H265" i="2" s="1"/>
  <c r="J265" i="2" s="1"/>
  <c r="D266" i="2" s="1"/>
  <c r="I266" i="2" l="1"/>
  <c r="K266" i="2" s="1"/>
  <c r="F266" i="2"/>
  <c r="G266" i="2" l="1"/>
  <c r="H266" i="2" s="1"/>
  <c r="J266" i="2" s="1"/>
  <c r="D267" i="2" s="1"/>
  <c r="I267" i="2" l="1"/>
  <c r="K267" i="2" s="1"/>
  <c r="F267" i="2"/>
  <c r="G267" i="2" l="1"/>
  <c r="H267" i="2" s="1"/>
  <c r="J267" i="2" s="1"/>
  <c r="D268" i="2" s="1"/>
  <c r="I268" i="2" l="1"/>
  <c r="K268" i="2" s="1"/>
  <c r="F268" i="2"/>
  <c r="G268" i="2" l="1"/>
  <c r="H268" i="2" s="1"/>
  <c r="J268" i="2" s="1"/>
  <c r="D269" i="2" s="1"/>
  <c r="I269" i="2" l="1"/>
  <c r="K269" i="2" s="1"/>
  <c r="F269" i="2"/>
  <c r="G269" i="2" l="1"/>
  <c r="H269" i="2" s="1"/>
  <c r="J269" i="2" s="1"/>
  <c r="D270" i="2" s="1"/>
  <c r="I270" i="2" l="1"/>
  <c r="K270" i="2" s="1"/>
  <c r="F270" i="2"/>
  <c r="G270" i="2" l="1"/>
  <c r="H270" i="2" s="1"/>
  <c r="J270" i="2" s="1"/>
  <c r="D271" i="2" s="1"/>
  <c r="I271" i="2" l="1"/>
  <c r="K271" i="2" s="1"/>
  <c r="F271" i="2"/>
  <c r="G271" i="2" l="1"/>
  <c r="H271" i="2" s="1"/>
  <c r="J271" i="2" s="1"/>
  <c r="D272" i="2" s="1"/>
  <c r="I272" i="2" l="1"/>
  <c r="K272" i="2" s="1"/>
  <c r="F272" i="2"/>
  <c r="G272" i="2" l="1"/>
  <c r="H272" i="2" s="1"/>
  <c r="J272" i="2" s="1"/>
  <c r="D273" i="2" s="1"/>
  <c r="I273" i="2" l="1"/>
  <c r="K273" i="2" s="1"/>
  <c r="F273" i="2"/>
  <c r="G273" i="2" l="1"/>
  <c r="H273" i="2" s="1"/>
  <c r="J273" i="2" s="1"/>
  <c r="D274" i="2" s="1"/>
  <c r="F274" i="2" l="1"/>
  <c r="I274" i="2"/>
  <c r="K274" i="2" s="1"/>
  <c r="G274" i="2" l="1"/>
  <c r="H274" i="2" s="1"/>
  <c r="J274" i="2" s="1"/>
  <c r="D275" i="2" s="1"/>
  <c r="I275" i="2" l="1"/>
  <c r="K275" i="2" s="1"/>
  <c r="F275" i="2"/>
  <c r="G275" i="2" l="1"/>
  <c r="H275" i="2" s="1"/>
  <c r="J275" i="2" s="1"/>
  <c r="D276" i="2" s="1"/>
  <c r="F276" i="2" l="1"/>
  <c r="I276" i="2"/>
  <c r="K276" i="2" s="1"/>
  <c r="G276" i="2" l="1"/>
  <c r="H276" i="2" s="1"/>
  <c r="J276" i="2" s="1"/>
  <c r="D277" i="2" s="1"/>
  <c r="I277" i="2" l="1"/>
  <c r="K277" i="2" s="1"/>
  <c r="F277" i="2"/>
  <c r="G277" i="2" l="1"/>
  <c r="H277" i="2" s="1"/>
  <c r="J277" i="2" s="1"/>
  <c r="D278" i="2" s="1"/>
  <c r="I278" i="2" l="1"/>
  <c r="K278" i="2" s="1"/>
  <c r="F278" i="2"/>
  <c r="G278" i="2" l="1"/>
  <c r="H278" i="2" s="1"/>
  <c r="J278" i="2" s="1"/>
  <c r="D279" i="2" s="1"/>
  <c r="I279" i="2" l="1"/>
  <c r="K279" i="2" s="1"/>
  <c r="F279" i="2"/>
  <c r="G279" i="2" l="1"/>
  <c r="H279" i="2" s="1"/>
  <c r="J279" i="2" s="1"/>
  <c r="D280" i="2" s="1"/>
  <c r="F280" i="2" l="1"/>
  <c r="I280" i="2"/>
  <c r="K280" i="2" s="1"/>
  <c r="G280" i="2" l="1"/>
  <c r="H280" i="2" s="1"/>
  <c r="J280" i="2" s="1"/>
  <c r="D281" i="2" s="1"/>
  <c r="I281" i="2" l="1"/>
  <c r="K281" i="2" s="1"/>
  <c r="F281" i="2"/>
  <c r="G281" i="2" l="1"/>
  <c r="H281" i="2" s="1"/>
  <c r="J281" i="2" s="1"/>
  <c r="D282" i="2" s="1"/>
  <c r="F282" i="2" l="1"/>
  <c r="I282" i="2"/>
  <c r="K282" i="2" s="1"/>
  <c r="G282" i="2" l="1"/>
  <c r="H282" i="2" s="1"/>
  <c r="J282" i="2" s="1"/>
  <c r="D283" i="2" s="1"/>
  <c r="I283" i="2" l="1"/>
  <c r="K283" i="2" s="1"/>
  <c r="F283" i="2"/>
  <c r="G283" i="2" l="1"/>
  <c r="H283" i="2" s="1"/>
  <c r="J283" i="2" s="1"/>
  <c r="D284" i="2" s="1"/>
  <c r="I284" i="2" l="1"/>
  <c r="K284" i="2" s="1"/>
  <c r="F284" i="2"/>
  <c r="G284" i="2" l="1"/>
  <c r="H284" i="2" s="1"/>
  <c r="J284" i="2" s="1"/>
  <c r="D285" i="2" s="1"/>
  <c r="I285" i="2" l="1"/>
  <c r="K285" i="2" s="1"/>
  <c r="F285" i="2"/>
  <c r="G285" i="2" l="1"/>
  <c r="H285" i="2" s="1"/>
  <c r="J285" i="2" s="1"/>
  <c r="D286" i="2" s="1"/>
  <c r="I286" i="2" l="1"/>
  <c r="K286" i="2" s="1"/>
  <c r="F286" i="2"/>
  <c r="G286" i="2" l="1"/>
  <c r="H286" i="2" s="1"/>
  <c r="J286" i="2" s="1"/>
  <c r="D287" i="2" s="1"/>
  <c r="I287" i="2" l="1"/>
  <c r="K287" i="2" s="1"/>
  <c r="F287" i="2"/>
  <c r="G287" i="2" l="1"/>
  <c r="H287" i="2" s="1"/>
  <c r="J287" i="2" s="1"/>
  <c r="D288" i="2" s="1"/>
  <c r="I288" i="2" l="1"/>
  <c r="K288" i="2" s="1"/>
  <c r="F288" i="2"/>
  <c r="G288" i="2" l="1"/>
  <c r="H288" i="2" s="1"/>
  <c r="J288" i="2" s="1"/>
  <c r="D289" i="2" s="1"/>
  <c r="I289" i="2" l="1"/>
  <c r="K289" i="2" s="1"/>
  <c r="F289" i="2"/>
  <c r="G289" i="2" l="1"/>
  <c r="H289" i="2" s="1"/>
  <c r="J289" i="2" s="1"/>
  <c r="D290" i="2" s="1"/>
  <c r="I290" i="2" l="1"/>
  <c r="K290" i="2" s="1"/>
  <c r="F290" i="2"/>
  <c r="G290" i="2" l="1"/>
  <c r="H290" i="2" s="1"/>
  <c r="J290" i="2" s="1"/>
  <c r="D291" i="2" s="1"/>
  <c r="I291" i="2" l="1"/>
  <c r="K291" i="2" s="1"/>
  <c r="F291" i="2"/>
  <c r="G291" i="2" l="1"/>
  <c r="H291" i="2" s="1"/>
  <c r="J291" i="2" s="1"/>
  <c r="D292" i="2" s="1"/>
  <c r="F292" i="2" l="1"/>
  <c r="I292" i="2"/>
  <c r="K292" i="2" s="1"/>
  <c r="G292" i="2" l="1"/>
  <c r="H292" i="2" s="1"/>
  <c r="J292" i="2" s="1"/>
  <c r="D293" i="2" s="1"/>
  <c r="I293" i="2" l="1"/>
  <c r="K293" i="2" s="1"/>
  <c r="F293" i="2"/>
  <c r="G293" i="2" l="1"/>
  <c r="H293" i="2" s="1"/>
  <c r="J293" i="2" s="1"/>
  <c r="D294" i="2" s="1"/>
  <c r="I294" i="2" l="1"/>
  <c r="K294" i="2" s="1"/>
  <c r="F294" i="2"/>
  <c r="G294" i="2" l="1"/>
  <c r="H294" i="2" s="1"/>
  <c r="J294" i="2" s="1"/>
  <c r="D295" i="2" s="1"/>
  <c r="F295" i="2" l="1"/>
  <c r="I295" i="2"/>
  <c r="K295" i="2" s="1"/>
  <c r="G295" i="2" l="1"/>
  <c r="H295" i="2" s="1"/>
  <c r="J295" i="2" s="1"/>
  <c r="D296" i="2" s="1"/>
  <c r="I296" i="2" l="1"/>
  <c r="K296" i="2" s="1"/>
  <c r="F296" i="2"/>
  <c r="G296" i="2" l="1"/>
  <c r="H296" i="2" s="1"/>
  <c r="J296" i="2" s="1"/>
  <c r="D297" i="2" s="1"/>
  <c r="F297" i="2" l="1"/>
  <c r="I297" i="2"/>
  <c r="K297" i="2" s="1"/>
  <c r="G297" i="2" l="1"/>
  <c r="H297" i="2" s="1"/>
  <c r="J297" i="2" s="1"/>
  <c r="D298" i="2" s="1"/>
  <c r="I298" i="2" l="1"/>
  <c r="K298" i="2" s="1"/>
  <c r="F298" i="2"/>
  <c r="G298" i="2" l="1"/>
  <c r="H298" i="2" s="1"/>
  <c r="J298" i="2" s="1"/>
  <c r="D299" i="2" s="1"/>
  <c r="F299" i="2" l="1"/>
  <c r="I299" i="2"/>
  <c r="K299" i="2" s="1"/>
  <c r="G299" i="2" l="1"/>
  <c r="H299" i="2" s="1"/>
  <c r="J299" i="2" s="1"/>
  <c r="D300" i="2" s="1"/>
  <c r="I300" i="2" l="1"/>
  <c r="K300" i="2" s="1"/>
  <c r="F300" i="2"/>
  <c r="G300" i="2" l="1"/>
  <c r="H300" i="2" s="1"/>
  <c r="J300" i="2" s="1"/>
  <c r="D301" i="2" s="1"/>
  <c r="I301" i="2" l="1"/>
  <c r="K301" i="2" s="1"/>
  <c r="F301" i="2"/>
  <c r="G301" i="2" l="1"/>
  <c r="H301" i="2" s="1"/>
  <c r="J301" i="2" s="1"/>
  <c r="D302" i="2" s="1"/>
  <c r="I302" i="2" l="1"/>
  <c r="K302" i="2" s="1"/>
  <c r="F302" i="2"/>
  <c r="G302" i="2" l="1"/>
  <c r="H302" i="2" s="1"/>
  <c r="J302" i="2" s="1"/>
  <c r="D303" i="2" s="1"/>
  <c r="I303" i="2" l="1"/>
  <c r="K303" i="2" s="1"/>
  <c r="F303" i="2"/>
  <c r="G303" i="2" l="1"/>
  <c r="H303" i="2" s="1"/>
  <c r="J303" i="2" s="1"/>
  <c r="D304" i="2" s="1"/>
  <c r="I304" i="2" l="1"/>
  <c r="K304" i="2" s="1"/>
  <c r="F304" i="2"/>
  <c r="G304" i="2" l="1"/>
  <c r="H304" i="2" s="1"/>
  <c r="J304" i="2" s="1"/>
  <c r="D305" i="2" s="1"/>
  <c r="I305" i="2" l="1"/>
  <c r="K305" i="2" s="1"/>
  <c r="F305" i="2"/>
  <c r="G305" i="2" l="1"/>
  <c r="H305" i="2" s="1"/>
  <c r="J305" i="2" s="1"/>
  <c r="D306" i="2" s="1"/>
  <c r="I306" i="2" l="1"/>
  <c r="K306" i="2" s="1"/>
  <c r="F306" i="2"/>
  <c r="G306" i="2" l="1"/>
  <c r="H306" i="2" s="1"/>
  <c r="J306" i="2" s="1"/>
  <c r="D307" i="2" s="1"/>
  <c r="I307" i="2" l="1"/>
  <c r="K307" i="2" s="1"/>
  <c r="F307" i="2"/>
  <c r="G307" i="2" l="1"/>
  <c r="H307" i="2" s="1"/>
  <c r="J307" i="2" s="1"/>
  <c r="D308" i="2" s="1"/>
  <c r="F308" i="2" l="1"/>
  <c r="I308" i="2"/>
  <c r="K308" i="2" s="1"/>
  <c r="G308" i="2" l="1"/>
  <c r="H308" i="2" s="1"/>
  <c r="J308" i="2" s="1"/>
  <c r="D309" i="2" s="1"/>
  <c r="I309" i="2" l="1"/>
  <c r="K309" i="2" s="1"/>
  <c r="F309" i="2"/>
  <c r="G309" i="2" l="1"/>
  <c r="H309" i="2" s="1"/>
  <c r="J309" i="2" s="1"/>
  <c r="D310" i="2" s="1"/>
  <c r="I310" i="2" l="1"/>
  <c r="K310" i="2" s="1"/>
  <c r="F310" i="2"/>
  <c r="G310" i="2" l="1"/>
  <c r="H310" i="2" s="1"/>
  <c r="J310" i="2" s="1"/>
  <c r="D311" i="2" s="1"/>
  <c r="I311" i="2" l="1"/>
  <c r="K311" i="2" s="1"/>
  <c r="F311" i="2"/>
  <c r="G311" i="2" l="1"/>
  <c r="H311" i="2" s="1"/>
  <c r="J311" i="2" s="1"/>
  <c r="D312" i="2" s="1"/>
  <c r="F312" i="2" l="1"/>
  <c r="I312" i="2"/>
  <c r="K312" i="2" s="1"/>
  <c r="G312" i="2" l="1"/>
  <c r="H312" i="2" s="1"/>
  <c r="J312" i="2" s="1"/>
  <c r="D313" i="2" s="1"/>
  <c r="I313" i="2" l="1"/>
  <c r="K313" i="2" s="1"/>
  <c r="F313" i="2"/>
  <c r="G313" i="2" l="1"/>
  <c r="H313" i="2" s="1"/>
  <c r="J313" i="2" s="1"/>
  <c r="D314" i="2" s="1"/>
  <c r="F314" i="2" l="1"/>
  <c r="I314" i="2"/>
  <c r="K314" i="2" s="1"/>
  <c r="G314" i="2" l="1"/>
  <c r="H314" i="2" s="1"/>
  <c r="J314" i="2" s="1"/>
  <c r="D315" i="2" s="1"/>
  <c r="I315" i="2" l="1"/>
  <c r="K315" i="2" s="1"/>
  <c r="F315" i="2"/>
  <c r="G315" i="2" l="1"/>
  <c r="H315" i="2" s="1"/>
  <c r="J315" i="2" s="1"/>
  <c r="D316" i="2" s="1"/>
  <c r="I316" i="2" l="1"/>
  <c r="K316" i="2" s="1"/>
  <c r="F316" i="2"/>
  <c r="G316" i="2" l="1"/>
  <c r="H316" i="2" s="1"/>
  <c r="J316" i="2" s="1"/>
  <c r="D317" i="2" s="1"/>
  <c r="I317" i="2" l="1"/>
  <c r="K317" i="2" s="1"/>
  <c r="F317" i="2"/>
  <c r="G317" i="2" l="1"/>
  <c r="H317" i="2" s="1"/>
  <c r="J317" i="2" s="1"/>
  <c r="D318" i="2" s="1"/>
  <c r="I318" i="2" l="1"/>
  <c r="K318" i="2" s="1"/>
  <c r="F318" i="2"/>
  <c r="G318" i="2" l="1"/>
  <c r="H318" i="2" s="1"/>
  <c r="J318" i="2" s="1"/>
  <c r="D319" i="2" s="1"/>
  <c r="I319" i="2" l="1"/>
  <c r="K319" i="2" s="1"/>
  <c r="F319" i="2"/>
  <c r="G319" i="2" l="1"/>
  <c r="H319" i="2" s="1"/>
  <c r="J319" i="2" s="1"/>
  <c r="D320" i="2" s="1"/>
  <c r="I320" i="2" l="1"/>
  <c r="K320" i="2" s="1"/>
  <c r="F320" i="2"/>
  <c r="G320" i="2" l="1"/>
  <c r="H320" i="2" s="1"/>
  <c r="J320" i="2" s="1"/>
  <c r="D321" i="2" s="1"/>
  <c r="I321" i="2" l="1"/>
  <c r="K321" i="2" s="1"/>
  <c r="F321" i="2"/>
  <c r="G321" i="2" l="1"/>
  <c r="H321" i="2" s="1"/>
  <c r="J321" i="2" s="1"/>
  <c r="D322" i="2" s="1"/>
  <c r="I322" i="2" l="1"/>
  <c r="K322" i="2" s="1"/>
  <c r="F322" i="2"/>
  <c r="G322" i="2" l="1"/>
  <c r="H322" i="2" s="1"/>
  <c r="J322" i="2" s="1"/>
  <c r="D323" i="2" s="1"/>
  <c r="I323" i="2" l="1"/>
  <c r="K323" i="2" s="1"/>
  <c r="F323" i="2"/>
  <c r="G323" i="2" l="1"/>
  <c r="H323" i="2" s="1"/>
  <c r="J323" i="2" s="1"/>
  <c r="D324" i="2" s="1"/>
  <c r="F324" i="2" l="1"/>
  <c r="I324" i="2"/>
  <c r="K324" i="2" s="1"/>
  <c r="G324" i="2" l="1"/>
  <c r="H324" i="2" s="1"/>
  <c r="J324" i="2" s="1"/>
  <c r="D325" i="2" s="1"/>
  <c r="I325" i="2" l="1"/>
  <c r="K325" i="2" s="1"/>
  <c r="F325" i="2"/>
  <c r="G325" i="2" l="1"/>
  <c r="H325" i="2" s="1"/>
  <c r="J325" i="2" s="1"/>
  <c r="D326" i="2" s="1"/>
  <c r="I326" i="2" l="1"/>
  <c r="K326" i="2" s="1"/>
  <c r="F326" i="2"/>
  <c r="G326" i="2" l="1"/>
  <c r="H326" i="2" s="1"/>
  <c r="J326" i="2" s="1"/>
  <c r="D327" i="2" s="1"/>
  <c r="F327" i="2" l="1"/>
  <c r="I327" i="2"/>
  <c r="K327" i="2" s="1"/>
  <c r="G327" i="2" l="1"/>
  <c r="H327" i="2" s="1"/>
  <c r="J327" i="2" s="1"/>
  <c r="D328" i="2" s="1"/>
  <c r="I328" i="2" l="1"/>
  <c r="K328" i="2" s="1"/>
  <c r="F328" i="2"/>
  <c r="G328" i="2" l="1"/>
  <c r="H328" i="2" s="1"/>
  <c r="J328" i="2" s="1"/>
  <c r="D329" i="2" s="1"/>
  <c r="F329" i="2" l="1"/>
  <c r="I329" i="2"/>
  <c r="K329" i="2" s="1"/>
  <c r="G329" i="2" l="1"/>
  <c r="H329" i="2" s="1"/>
  <c r="J329" i="2" s="1"/>
  <c r="D330" i="2" s="1"/>
  <c r="F330" i="2" l="1"/>
  <c r="I330" i="2"/>
  <c r="K330" i="2" s="1"/>
  <c r="G330" i="2" l="1"/>
  <c r="H330" i="2" s="1"/>
  <c r="J330" i="2" s="1"/>
  <c r="D331" i="2" s="1"/>
  <c r="I331" i="2" l="1"/>
  <c r="K331" i="2" s="1"/>
  <c r="F331" i="2"/>
  <c r="G331" i="2" l="1"/>
  <c r="H331" i="2" s="1"/>
  <c r="J331" i="2" s="1"/>
  <c r="D332" i="2" s="1"/>
  <c r="I332" i="2" l="1"/>
  <c r="K332" i="2" s="1"/>
  <c r="F332" i="2"/>
  <c r="G332" i="2" l="1"/>
  <c r="H332" i="2" s="1"/>
  <c r="J332" i="2" s="1"/>
  <c r="D333" i="2" s="1"/>
  <c r="I333" i="2" l="1"/>
  <c r="K333" i="2" s="1"/>
  <c r="F333" i="2"/>
  <c r="G333" i="2" l="1"/>
  <c r="H333" i="2" s="1"/>
  <c r="J333" i="2" s="1"/>
  <c r="D334" i="2" s="1"/>
  <c r="I334" i="2" l="1"/>
  <c r="K334" i="2" s="1"/>
  <c r="F334" i="2"/>
  <c r="G334" i="2" l="1"/>
  <c r="H334" i="2" s="1"/>
  <c r="J334" i="2" s="1"/>
  <c r="D335" i="2" s="1"/>
  <c r="I335" i="2" l="1"/>
  <c r="K335" i="2" s="1"/>
  <c r="F335" i="2"/>
  <c r="G335" i="2" l="1"/>
  <c r="H335" i="2" s="1"/>
  <c r="J335" i="2" s="1"/>
  <c r="D336" i="2" s="1"/>
  <c r="I336" i="2" l="1"/>
  <c r="K336" i="2" s="1"/>
  <c r="F336" i="2"/>
  <c r="G336" i="2" l="1"/>
  <c r="H336" i="2" s="1"/>
  <c r="J336" i="2" s="1"/>
  <c r="D337" i="2" s="1"/>
  <c r="I337" i="2" l="1"/>
  <c r="K337" i="2" s="1"/>
  <c r="F337" i="2"/>
  <c r="G337" i="2" l="1"/>
  <c r="H337" i="2" s="1"/>
  <c r="J337" i="2" s="1"/>
  <c r="D338" i="2" s="1"/>
  <c r="F338" i="2" l="1"/>
  <c r="I338" i="2"/>
  <c r="K338" i="2" s="1"/>
  <c r="G338" i="2" l="1"/>
  <c r="H338" i="2" s="1"/>
  <c r="J338" i="2" s="1"/>
  <c r="D339" i="2" s="1"/>
  <c r="I339" i="2" l="1"/>
  <c r="K339" i="2" s="1"/>
  <c r="F339" i="2"/>
  <c r="G339" i="2" l="1"/>
  <c r="H339" i="2" s="1"/>
  <c r="J339" i="2" s="1"/>
  <c r="D340" i="2" s="1"/>
  <c r="F340" i="2" l="1"/>
  <c r="I340" i="2"/>
  <c r="K340" i="2" s="1"/>
  <c r="G340" i="2" l="1"/>
  <c r="H340" i="2" s="1"/>
  <c r="J340" i="2" s="1"/>
  <c r="D341" i="2" s="1"/>
  <c r="I341" i="2" l="1"/>
  <c r="K341" i="2" s="1"/>
  <c r="F341" i="2"/>
  <c r="G341" i="2" l="1"/>
  <c r="H341" i="2" s="1"/>
  <c r="J341" i="2" s="1"/>
  <c r="D342" i="2" s="1"/>
  <c r="I342" i="2" l="1"/>
  <c r="K342" i="2" s="1"/>
  <c r="F342" i="2"/>
  <c r="G342" i="2" l="1"/>
  <c r="H342" i="2" s="1"/>
  <c r="J342" i="2" s="1"/>
  <c r="D343" i="2" s="1"/>
  <c r="I343" i="2" l="1"/>
  <c r="K343" i="2" s="1"/>
  <c r="F343" i="2"/>
  <c r="G343" i="2" l="1"/>
  <c r="H343" i="2" s="1"/>
  <c r="J343" i="2" s="1"/>
  <c r="D344" i="2" s="1"/>
  <c r="F344" i="2" l="1"/>
  <c r="I344" i="2"/>
  <c r="K344" i="2" s="1"/>
  <c r="G344" i="2" l="1"/>
  <c r="H344" i="2" s="1"/>
  <c r="J344" i="2" s="1"/>
  <c r="D345" i="2" s="1"/>
  <c r="I345" i="2" l="1"/>
  <c r="K345" i="2" s="1"/>
  <c r="F345" i="2"/>
  <c r="G345" i="2" l="1"/>
  <c r="H345" i="2" s="1"/>
  <c r="J345" i="2" s="1"/>
  <c r="D346" i="2" s="1"/>
  <c r="F346" i="2" l="1"/>
  <c r="I346" i="2"/>
  <c r="K346" i="2" s="1"/>
  <c r="G346" i="2" l="1"/>
  <c r="H346" i="2" s="1"/>
  <c r="J346" i="2" s="1"/>
  <c r="D347" i="2" s="1"/>
  <c r="I347" i="2" l="1"/>
  <c r="K347" i="2" s="1"/>
  <c r="F347" i="2"/>
  <c r="G347" i="2" l="1"/>
  <c r="H347" i="2" s="1"/>
  <c r="J347" i="2" s="1"/>
  <c r="D348" i="2" s="1"/>
  <c r="I348" i="2" l="1"/>
  <c r="K348" i="2" s="1"/>
  <c r="F348" i="2"/>
  <c r="G348" i="2" l="1"/>
  <c r="H348" i="2" s="1"/>
  <c r="J348" i="2" s="1"/>
  <c r="D349" i="2" s="1"/>
  <c r="I349" i="2" l="1"/>
  <c r="K349" i="2" s="1"/>
  <c r="F349" i="2"/>
  <c r="G349" i="2" l="1"/>
  <c r="H349" i="2" s="1"/>
  <c r="J349" i="2" s="1"/>
  <c r="D350" i="2" s="1"/>
  <c r="F350" i="2" l="1"/>
  <c r="I350" i="2"/>
  <c r="K350" i="2" s="1"/>
  <c r="G350" i="2" l="1"/>
  <c r="H350" i="2" s="1"/>
  <c r="J350" i="2" s="1"/>
  <c r="D351" i="2" s="1"/>
  <c r="I351" i="2" l="1"/>
  <c r="K351" i="2" s="1"/>
  <c r="F351" i="2"/>
  <c r="G351" i="2" l="1"/>
  <c r="H351" i="2" s="1"/>
  <c r="J351" i="2" s="1"/>
  <c r="D352" i="2" s="1"/>
  <c r="I352" i="2" l="1"/>
  <c r="K352" i="2" s="1"/>
  <c r="F352" i="2"/>
  <c r="G352" i="2" l="1"/>
  <c r="H352" i="2" s="1"/>
  <c r="J352" i="2" s="1"/>
  <c r="D353" i="2" s="1"/>
  <c r="I353" i="2" l="1"/>
  <c r="K353" i="2" s="1"/>
  <c r="F353" i="2"/>
  <c r="G353" i="2" l="1"/>
  <c r="H353" i="2" s="1"/>
  <c r="J353" i="2" s="1"/>
  <c r="D354" i="2" s="1"/>
  <c r="I354" i="2" l="1"/>
  <c r="K354" i="2" s="1"/>
  <c r="F354" i="2"/>
  <c r="G354" i="2" l="1"/>
  <c r="H354" i="2" s="1"/>
  <c r="J354" i="2" s="1"/>
  <c r="D355" i="2" s="1"/>
  <c r="I355" i="2" l="1"/>
  <c r="K355" i="2" s="1"/>
  <c r="F355" i="2"/>
  <c r="G355" i="2" l="1"/>
  <c r="H355" i="2" s="1"/>
  <c r="J355" i="2" s="1"/>
  <c r="D356" i="2" s="1"/>
  <c r="I356" i="2" l="1"/>
  <c r="K356" i="2" s="1"/>
  <c r="F356" i="2"/>
  <c r="G356" i="2" l="1"/>
  <c r="H356" i="2" s="1"/>
  <c r="J356" i="2" s="1"/>
  <c r="D357" i="2" s="1"/>
  <c r="I357" i="2" l="1"/>
  <c r="K357" i="2" s="1"/>
  <c r="F357" i="2"/>
  <c r="G357" i="2" l="1"/>
  <c r="H357" i="2" s="1"/>
  <c r="J357" i="2" s="1"/>
  <c r="D358" i="2" s="1"/>
  <c r="F358" i="2" l="1"/>
  <c r="I358" i="2"/>
  <c r="K358" i="2" s="1"/>
  <c r="G358" i="2" l="1"/>
  <c r="H358" i="2" s="1"/>
  <c r="J358" i="2" s="1"/>
  <c r="D359" i="2" s="1"/>
  <c r="I359" i="2" l="1"/>
  <c r="K359" i="2" s="1"/>
  <c r="F359" i="2"/>
  <c r="G359" i="2" l="1"/>
  <c r="H359" i="2" s="1"/>
  <c r="J359" i="2" s="1"/>
  <c r="D360" i="2" s="1"/>
  <c r="F360" i="2" l="1"/>
  <c r="I360" i="2"/>
  <c r="K360" i="2" s="1"/>
  <c r="G360" i="2" l="1"/>
  <c r="H360" i="2" s="1"/>
  <c r="J360" i="2" s="1"/>
  <c r="D361" i="2" s="1"/>
  <c r="I361" i="2" l="1"/>
  <c r="K361" i="2" s="1"/>
  <c r="F361" i="2"/>
  <c r="G361" i="2" l="1"/>
  <c r="H361" i="2" s="1"/>
  <c r="J361" i="2" s="1"/>
  <c r="D362" i="2" s="1"/>
  <c r="F362" i="2" l="1"/>
  <c r="I362" i="2"/>
  <c r="K362" i="2" s="1"/>
  <c r="G362" i="2" l="1"/>
  <c r="H362" i="2" s="1"/>
  <c r="J362" i="2" s="1"/>
  <c r="D363" i="2" s="1"/>
  <c r="I363" i="2" l="1"/>
  <c r="K363" i="2" s="1"/>
  <c r="F363" i="2"/>
  <c r="G363" i="2" l="1"/>
  <c r="H363" i="2" s="1"/>
  <c r="J363" i="2" s="1"/>
  <c r="D364" i="2" s="1"/>
  <c r="I364" i="2" l="1"/>
  <c r="K364" i="2" s="1"/>
  <c r="F364" i="2"/>
  <c r="G364" i="2" l="1"/>
  <c r="H364" i="2" s="1"/>
  <c r="J364" i="2" s="1"/>
  <c r="D365" i="2" s="1"/>
  <c r="I365" i="2" l="1"/>
  <c r="K365" i="2" s="1"/>
  <c r="F365" i="2"/>
  <c r="G365" i="2" l="1"/>
  <c r="H365" i="2" s="1"/>
  <c r="J365" i="2" s="1"/>
  <c r="D366" i="2" s="1"/>
  <c r="I366" i="2" l="1"/>
  <c r="K366" i="2" s="1"/>
  <c r="F366" i="2"/>
  <c r="G366" i="2" l="1"/>
  <c r="H366" i="2" s="1"/>
  <c r="J366" i="2" s="1"/>
  <c r="D367" i="2" s="1"/>
  <c r="I367" i="2" l="1"/>
  <c r="K367" i="2" s="1"/>
  <c r="F367" i="2"/>
  <c r="G367" i="2" l="1"/>
  <c r="H367" i="2" s="1"/>
  <c r="J367" i="2" s="1"/>
  <c r="D368" i="2" s="1"/>
  <c r="I368" i="2" l="1"/>
  <c r="K368" i="2" s="1"/>
  <c r="F368" i="2"/>
  <c r="G368" i="2" l="1"/>
  <c r="H368" i="2" s="1"/>
  <c r="J368" i="2" s="1"/>
  <c r="D369" i="2" s="1"/>
  <c r="I369" i="2" l="1"/>
  <c r="K369" i="2" s="1"/>
  <c r="F369" i="2"/>
  <c r="G369" i="2" l="1"/>
  <c r="H369" i="2" s="1"/>
  <c r="J369" i="2" s="1"/>
  <c r="D370" i="2" s="1"/>
  <c r="I370" i="2" l="1"/>
  <c r="K370" i="2" s="1"/>
  <c r="F370" i="2"/>
  <c r="G370" i="2" l="1"/>
  <c r="H370" i="2" s="1"/>
  <c r="J370" i="2" s="1"/>
  <c r="D371" i="2" s="1"/>
  <c r="I371" i="2" l="1"/>
  <c r="K371" i="2" s="1"/>
  <c r="F371" i="2"/>
  <c r="G371" i="2" l="1"/>
  <c r="H371" i="2" s="1"/>
  <c r="J371" i="2" s="1"/>
  <c r="D372" i="2" s="1"/>
  <c r="I372" i="2" l="1"/>
  <c r="I10" i="2" s="1"/>
  <c r="F372" i="2"/>
  <c r="I9" i="2" l="1"/>
  <c r="G372" i="2"/>
  <c r="K372" i="2"/>
  <c r="H372" i="2" l="1"/>
  <c r="J372" i="2" s="1"/>
  <c r="I7" i="2" s="1"/>
  <c r="I8" i="2" s="1"/>
</calcChain>
</file>

<file path=xl/sharedStrings.xml><?xml version="1.0" encoding="utf-8"?>
<sst xmlns="http://schemas.openxmlformats.org/spreadsheetml/2006/main" count="28" uniqueCount="28">
  <si>
    <t>Loan amount</t>
  </si>
  <si>
    <t>Optional extra payments</t>
  </si>
  <si>
    <t>LOAN SUMMARY</t>
  </si>
  <si>
    <t>PAYMENT DATE</t>
  </si>
  <si>
    <t>BEGINNING BALANCE</t>
  </si>
  <si>
    <t>EXTRA PAYMENT</t>
  </si>
  <si>
    <t>TOTAL PAYMENT</t>
  </si>
  <si>
    <t>PRINCIPAL</t>
  </si>
  <si>
    <t>INTEREST</t>
  </si>
  <si>
    <t>ENDING BALANCE</t>
  </si>
  <si>
    <t>CUMULATIVE INTEREST</t>
  </si>
  <si>
    <t>Interest rate</t>
  </si>
  <si>
    <t>Payments made per year</t>
  </si>
  <si>
    <t>Loan term in years</t>
  </si>
  <si>
    <t>Loan repayment start date</t>
  </si>
  <si>
    <t>PMT #</t>
  </si>
  <si>
    <t>PAYMENT AMOUNT</t>
  </si>
  <si>
    <t>ENTER LOAN ASSUMPTIONS</t>
  </si>
  <si>
    <t>VIEW CURRENT TREASURY / SWAP RATES</t>
  </si>
  <si>
    <t>www.RealCapAnalytics.com</t>
  </si>
  <si>
    <t>Payment Amount</t>
  </si>
  <si>
    <t>Total # of Payments</t>
  </si>
  <si>
    <t>Actual # of Payments</t>
  </si>
  <si>
    <t>Years Saved Off Original Term (Extra Pmts)</t>
  </si>
  <si>
    <t>Total Early Payments</t>
  </si>
  <si>
    <t>Total Interest</t>
  </si>
  <si>
    <t>© 2023 Realty Capital Analytics</t>
  </si>
  <si>
    <t>COMMERCIAL LOAN &amp; AMORTIZATION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</si>
</sst>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21" x14ac:knownFonts="1">
    <font>
      <sz val="11"/>
      <name val="Arial"/>
      <family val="2"/>
      <scheme val="minor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2"/>
      <color rgb="FF000064"/>
      <name val="Arial"/>
      <family val="2"/>
      <scheme val="minor"/>
    </font>
    <font>
      <b/>
      <sz val="9"/>
      <color theme="0"/>
      <name val="Nirmala UI"/>
      <family val="2"/>
    </font>
    <font>
      <b/>
      <sz val="10"/>
      <color theme="1" tint="0.24994659260841701"/>
      <name val="Nirmala UI"/>
      <family val="2"/>
    </font>
    <font>
      <sz val="10"/>
      <name val="Nirmala UI"/>
      <family val="2"/>
    </font>
    <font>
      <i/>
      <sz val="10"/>
      <color theme="1" tint="0.34998626667073579"/>
      <name val="Nirmala UI"/>
      <family val="2"/>
    </font>
    <font>
      <sz val="10"/>
      <color theme="1" tint="0.24994659260841701"/>
      <name val="Nirmala UI"/>
      <family val="2"/>
    </font>
    <font>
      <b/>
      <sz val="10"/>
      <color theme="0"/>
      <name val="Nirmala UI"/>
      <family val="2"/>
    </font>
    <font>
      <b/>
      <sz val="10"/>
      <name val="Nirmala UI"/>
      <family val="2"/>
    </font>
    <font>
      <sz val="10"/>
      <color rgb="FF0000FF"/>
      <name val="Nirmala UI"/>
      <family val="2"/>
    </font>
    <font>
      <b/>
      <i/>
      <u/>
      <sz val="10"/>
      <color rgb="FF000064"/>
      <name val="Nirmala UI"/>
      <family val="2"/>
    </font>
    <font>
      <sz val="10"/>
      <color theme="1" tint="0.34998626667073579"/>
      <name val="Nirmala UI"/>
      <family val="2"/>
    </font>
    <font>
      <b/>
      <sz val="10"/>
      <color theme="1" tint="0.34998626667073579"/>
      <name val="Nirmala UI"/>
      <family val="2"/>
    </font>
    <font>
      <u/>
      <sz val="9"/>
      <color rgb="FF000064"/>
      <name val="Nirmala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39455B"/>
        <bgColor indexed="64"/>
      </patternFill>
    </fill>
    <fill>
      <patternFill patternType="solid">
        <fgColor rgb="FFCCE0F4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ck">
        <color rgb="FF155776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thick">
        <color rgb="FF39455B"/>
      </bottom>
      <diagonal/>
    </border>
    <border>
      <left/>
      <right/>
      <top style="thick">
        <color rgb="FF39455B"/>
      </top>
      <bottom/>
      <diagonal/>
    </border>
    <border>
      <left/>
      <right/>
      <top/>
      <bottom style="medium">
        <color rgb="FF39455B"/>
      </bottom>
      <diagonal/>
    </border>
    <border>
      <left/>
      <right style="thin">
        <color rgb="FF39455B"/>
      </right>
      <top/>
      <bottom/>
      <diagonal/>
    </border>
    <border>
      <left style="thin">
        <color rgb="FF39455B"/>
      </left>
      <right/>
      <top style="thin">
        <color rgb="FF39455B"/>
      </top>
      <bottom/>
      <diagonal/>
    </border>
    <border>
      <left/>
      <right/>
      <top style="thin">
        <color rgb="FF39455B"/>
      </top>
      <bottom/>
      <diagonal/>
    </border>
    <border>
      <left/>
      <right style="thin">
        <color rgb="FF39455B"/>
      </right>
      <top style="thin">
        <color rgb="FF39455B"/>
      </top>
      <bottom/>
      <diagonal/>
    </border>
    <border>
      <left style="thin">
        <color rgb="FF39455B"/>
      </left>
      <right/>
      <top/>
      <bottom/>
      <diagonal/>
    </border>
    <border>
      <left style="thin">
        <color rgb="FF39455B"/>
      </left>
      <right/>
      <top/>
      <bottom style="thin">
        <color rgb="FF39455B"/>
      </bottom>
      <diagonal/>
    </border>
    <border>
      <left/>
      <right/>
      <top/>
      <bottom style="thin">
        <color rgb="FF39455B"/>
      </bottom>
      <diagonal/>
    </border>
    <border>
      <left/>
      <right style="thin">
        <color rgb="FF39455B"/>
      </right>
      <top/>
      <bottom style="thin">
        <color rgb="FF39455B"/>
      </bottom>
      <diagonal/>
    </border>
  </borders>
  <cellStyleXfs count="15">
    <xf numFmtId="0" fontId="0" fillId="0" borderId="0"/>
    <xf numFmtId="0" fontId="1" fillId="0" borderId="4" applyNumberFormat="0" applyFill="0" applyProtection="0">
      <alignment vertical="center"/>
    </xf>
    <xf numFmtId="0" fontId="4" fillId="0" borderId="2" applyNumberFormat="0" applyFill="0" applyProtection="0">
      <alignment vertical="center"/>
    </xf>
    <xf numFmtId="0" fontId="2" fillId="0" borderId="5" applyNumberFormat="0" applyFill="0" applyProtection="0">
      <alignment vertical="center"/>
    </xf>
    <xf numFmtId="0" fontId="3" fillId="2" borderId="1" applyNumberFormat="0" applyProtection="0">
      <alignment horizontal="right"/>
    </xf>
    <xf numFmtId="0" fontId="5" fillId="0" borderId="1" applyNumberFormat="0" applyProtection="0">
      <alignment vertical="center"/>
    </xf>
    <xf numFmtId="10" fontId="6" fillId="0" borderId="0" applyFont="0" applyFill="0" applyBorder="0" applyAlignment="0" applyProtection="0"/>
    <xf numFmtId="164" fontId="3" fillId="2" borderId="0" applyFont="0" applyFill="0" applyBorder="0" applyAlignment="0" applyProtection="0"/>
    <xf numFmtId="0" fontId="3" fillId="6" borderId="0" applyNumberFormat="0" applyFont="0" applyAlignment="0">
      <alignment horizontal="center" vertical="center" wrapText="1"/>
    </xf>
    <xf numFmtId="0" fontId="7" fillId="5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4" fontId="3" fillId="2" borderId="0" applyFont="0" applyFill="0" applyBorder="0" applyProtection="0">
      <alignment horizontal="right" indent="2"/>
    </xf>
    <xf numFmtId="0" fontId="7" fillId="4" borderId="0" applyBorder="0" applyProtection="0">
      <alignment horizontal="right" vertical="center" wrapText="1" indent="2"/>
    </xf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0" fillId="0" borderId="6" xfId="1" applyFont="1" applyBorder="1" applyProtection="1">
      <alignment vertical="center"/>
      <protection hidden="1"/>
    </xf>
    <xf numFmtId="0" fontId="17" fillId="0" borderId="6" xfId="14" applyFont="1" applyBorder="1" applyAlignment="1" applyProtection="1">
      <alignment horizontal="center" vertical="center"/>
      <protection hidden="1"/>
    </xf>
    <xf numFmtId="0" fontId="20" fillId="0" borderId="6" xfId="14" applyFont="1" applyBorder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10" fillId="0" borderId="0" xfId="1" applyFont="1" applyBorder="1" applyProtection="1">
      <alignment vertical="center"/>
      <protection hidden="1"/>
    </xf>
    <xf numFmtId="0" fontId="10" fillId="0" borderId="7" xfId="1" applyFont="1" applyBorder="1" applyProtection="1">
      <alignment vertical="center"/>
      <protection hidden="1"/>
    </xf>
    <xf numFmtId="0" fontId="17" fillId="0" borderId="7" xfId="14" applyFont="1" applyBorder="1" applyAlignment="1" applyProtection="1">
      <alignment horizontal="center" vertical="center"/>
      <protection hidden="1"/>
    </xf>
    <xf numFmtId="0" fontId="10" fillId="0" borderId="8" xfId="2" applyFont="1" applyBorder="1" applyProtection="1">
      <alignment vertical="center"/>
      <protection hidden="1"/>
    </xf>
    <xf numFmtId="0" fontId="18" fillId="0" borderId="3" xfId="5" applyFont="1" applyBorder="1" applyProtection="1">
      <alignment vertical="center"/>
      <protection hidden="1"/>
    </xf>
    <xf numFmtId="0" fontId="9" fillId="7" borderId="10" xfId="2" applyFont="1" applyFill="1" applyBorder="1" applyAlignment="1" applyProtection="1">
      <alignment horizontal="left" vertical="center" indent="10"/>
      <protection hidden="1"/>
    </xf>
    <xf numFmtId="0" fontId="14" fillId="7" borderId="11" xfId="2" applyFont="1" applyFill="1" applyBorder="1" applyProtection="1">
      <alignment vertical="center"/>
      <protection hidden="1"/>
    </xf>
    <xf numFmtId="0" fontId="14" fillId="7" borderId="12" xfId="2" applyFont="1" applyFill="1" applyBorder="1" applyProtection="1">
      <alignment vertical="center"/>
      <protection hidden="1"/>
    </xf>
    <xf numFmtId="0" fontId="18" fillId="0" borderId="1" xfId="5" applyFont="1" applyProtection="1">
      <alignment vertical="center"/>
      <protection hidden="1"/>
    </xf>
    <xf numFmtId="0" fontId="11" fillId="0" borderId="0" xfId="0" applyFont="1" applyFill="1" applyProtection="1">
      <protection hidden="1"/>
    </xf>
    <xf numFmtId="0" fontId="19" fillId="0" borderId="10" xfId="5" applyFont="1" applyFill="1" applyBorder="1" applyAlignment="1" applyProtection="1">
      <alignment vertical="center"/>
      <protection hidden="1"/>
    </xf>
    <xf numFmtId="0" fontId="12" fillId="0" borderId="11" xfId="5" applyFont="1" applyFill="1" applyBorder="1" applyAlignment="1" applyProtection="1">
      <alignment vertical="center"/>
      <protection hidden="1"/>
    </xf>
    <xf numFmtId="164" fontId="13" fillId="0" borderId="12" xfId="8" applyNumberFormat="1" applyFont="1" applyFill="1" applyBorder="1" applyAlignment="1" applyProtection="1">
      <protection hidden="1"/>
    </xf>
    <xf numFmtId="0" fontId="18" fillId="0" borderId="1" xfId="5" applyFont="1" applyProtection="1">
      <alignment vertical="center"/>
      <protection hidden="1"/>
    </xf>
    <xf numFmtId="0" fontId="19" fillId="0" borderId="13" xfId="5" applyFont="1" applyFill="1" applyBorder="1" applyAlignment="1" applyProtection="1">
      <alignment vertical="center"/>
      <protection hidden="1"/>
    </xf>
    <xf numFmtId="0" fontId="12" fillId="0" borderId="0" xfId="5" applyFont="1" applyFill="1" applyBorder="1" applyAlignment="1" applyProtection="1">
      <alignment vertical="center"/>
      <protection hidden="1"/>
    </xf>
    <xf numFmtId="1" fontId="13" fillId="0" borderId="9" xfId="10" applyFont="1" applyFill="1" applyBorder="1" applyAlignment="1" applyProtection="1">
      <protection hidden="1"/>
    </xf>
    <xf numFmtId="4" fontId="13" fillId="0" borderId="9" xfId="8" applyNumberFormat="1" applyFont="1" applyFill="1" applyBorder="1" applyAlignment="1" applyProtection="1">
      <protection hidden="1"/>
    </xf>
    <xf numFmtId="164" fontId="13" fillId="0" borderId="9" xfId="8" applyNumberFormat="1" applyFont="1" applyFill="1" applyBorder="1" applyAlignment="1" applyProtection="1">
      <protection hidden="1"/>
    </xf>
    <xf numFmtId="0" fontId="19" fillId="0" borderId="14" xfId="5" applyFont="1" applyFill="1" applyBorder="1" applyAlignment="1" applyProtection="1">
      <alignment vertical="center"/>
      <protection hidden="1"/>
    </xf>
    <xf numFmtId="0" fontId="12" fillId="0" borderId="15" xfId="5" applyFont="1" applyFill="1" applyBorder="1" applyAlignment="1" applyProtection="1">
      <alignment vertical="center"/>
      <protection hidden="1"/>
    </xf>
    <xf numFmtId="164" fontId="13" fillId="0" borderId="16" xfId="8" applyNumberFormat="1" applyFont="1" applyFill="1" applyBorder="1" applyAlignment="1" applyProtection="1">
      <protection hidden="1"/>
    </xf>
    <xf numFmtId="0" fontId="11" fillId="0" borderId="0" xfId="0" applyFont="1" applyAlignment="1" applyProtection="1">
      <alignment horizontal="right" vertical="top"/>
      <protection hidden="1"/>
    </xf>
    <xf numFmtId="0" fontId="9" fillId="7" borderId="0" xfId="9" applyFont="1" applyFill="1" applyAlignment="1" applyProtection="1">
      <alignment horizontal="center" vertical="center" wrapText="1"/>
      <protection hidden="1"/>
    </xf>
    <xf numFmtId="1" fontId="11" fillId="9" borderId="0" xfId="10" applyFont="1" applyFill="1" applyBorder="1" applyAlignment="1" applyProtection="1">
      <alignment horizontal="center"/>
      <protection hidden="1"/>
    </xf>
    <xf numFmtId="14" fontId="11" fillId="0" borderId="0" xfId="11" applyFont="1" applyFill="1" applyBorder="1" applyAlignment="1" applyProtection="1">
      <alignment horizontal="center"/>
      <protection hidden="1"/>
    </xf>
    <xf numFmtId="164" fontId="11" fillId="0" borderId="0" xfId="12" applyFont="1" applyFill="1" applyBorder="1" applyAlignment="1" applyProtection="1">
      <alignment horizontal="center"/>
      <protection hidden="1"/>
    </xf>
    <xf numFmtId="164" fontId="15" fillId="0" borderId="0" xfId="12" applyFont="1" applyFill="1" applyBorder="1" applyAlignment="1" applyProtection="1">
      <alignment horizontal="center"/>
      <protection hidden="1"/>
    </xf>
    <xf numFmtId="1" fontId="11" fillId="0" borderId="0" xfId="10" applyFont="1" applyFill="1" applyBorder="1" applyAlignment="1" applyProtection="1">
      <alignment horizontal="center"/>
      <protection hidden="1"/>
    </xf>
    <xf numFmtId="1" fontId="11" fillId="6" borderId="0" xfId="10" applyFont="1" applyFill="1" applyBorder="1" applyAlignment="1" applyProtection="1">
      <alignment horizontal="center"/>
      <protection hidden="1"/>
    </xf>
    <xf numFmtId="14" fontId="11" fillId="6" borderId="0" xfId="11" applyFont="1" applyFill="1" applyBorder="1" applyAlignment="1" applyProtection="1">
      <alignment horizontal="center"/>
      <protection hidden="1"/>
    </xf>
    <xf numFmtId="164" fontId="11" fillId="6" borderId="0" xfId="12" applyFont="1" applyFill="1" applyBorder="1" applyAlignment="1" applyProtection="1">
      <alignment horizontal="center"/>
      <protection hidden="1"/>
    </xf>
    <xf numFmtId="164" fontId="15" fillId="6" borderId="0" xfId="12" applyFont="1" applyFill="1" applyBorder="1" applyAlignment="1" applyProtection="1">
      <alignment horizontal="center"/>
      <protection hidden="1"/>
    </xf>
    <xf numFmtId="164" fontId="16" fillId="8" borderId="0" xfId="7" applyFont="1" applyFill="1" applyProtection="1">
      <protection locked="0"/>
    </xf>
    <xf numFmtId="10" fontId="16" fillId="8" borderId="1" xfId="6" applyFont="1" applyFill="1" applyBorder="1" applyAlignment="1" applyProtection="1">
      <alignment horizontal="right"/>
      <protection locked="0"/>
    </xf>
    <xf numFmtId="1" fontId="16" fillId="8" borderId="0" xfId="10" applyFont="1" applyFill="1" applyProtection="1">
      <protection locked="0"/>
    </xf>
    <xf numFmtId="1" fontId="16" fillId="8" borderId="1" xfId="10" applyFont="1" applyFill="1" applyBorder="1" applyProtection="1">
      <protection locked="0"/>
    </xf>
    <xf numFmtId="14" fontId="16" fillId="8" borderId="1" xfId="11" applyFont="1" applyFill="1" applyBorder="1" applyProtection="1">
      <protection locked="0"/>
    </xf>
    <xf numFmtId="0" fontId="11" fillId="0" borderId="0" xfId="0" applyFont="1" applyProtection="1">
      <protection locked="0"/>
    </xf>
    <xf numFmtId="164" fontId="16" fillId="8" borderId="1" xfId="7" applyFont="1" applyFill="1" applyBorder="1" applyProtection="1">
      <protection locked="0"/>
    </xf>
  </cellXfs>
  <cellStyles count="15">
    <cellStyle name="Amount" xfId="7" xr:uid="{00000000-0005-0000-0000-000000000000}"/>
    <cellStyle name="Date" xfId="11" xr:uid="{00000000-0005-0000-0000-000001000000}"/>
    <cellStyle name="Explanatory Text" xfId="5" builtinId="53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9" builtinId="19" customBuiltin="1"/>
    <cellStyle name="Heading 4 Right aligned" xfId="13" xr:uid="{00000000-0005-0000-0000-000007000000}"/>
    <cellStyle name="Hyperlink" xfId="14" builtinId="8" customBuiltin="1"/>
    <cellStyle name="Input" xfId="4" builtinId="20" customBuiltin="1"/>
    <cellStyle name="Loan Summary" xfId="8" xr:uid="{00000000-0005-0000-0000-000009000000}"/>
    <cellStyle name="Normal" xfId="0" builtinId="0" customBuiltin="1"/>
    <cellStyle name="Number" xfId="10" xr:uid="{00000000-0005-0000-0000-00000B000000}"/>
    <cellStyle name="Percent" xfId="6" builtinId="5" customBuiltin="1"/>
    <cellStyle name="Table Amount" xfId="12" xr:uid="{00000000-0005-0000-0000-00000D000000}"/>
  </cellStyles>
  <dxfs count="20"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9"/>
        <color theme="0"/>
        <name val="Nirmala UI"/>
        <family val="2"/>
        <scheme val="none"/>
      </font>
      <fill>
        <patternFill patternType="solid">
          <fgColor indexed="64"/>
          <bgColor rgb="FF39455B"/>
        </patternFill>
      </fill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0"/>
        <name val="Nirmala UI"/>
        <family val="2"/>
        <scheme val="none"/>
      </font>
      <alignment horizontal="center" textRotation="0" indent="0" justifyLastLine="0" shrinkToFit="0" readingOrder="0"/>
      <protection locked="1" hidden="1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Loan Amortization Schedule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9455B"/>
      <color rgb="FFCCE0F4"/>
      <color rgb="FFCCECFF"/>
      <color rgb="FFCCE6FC"/>
      <color rgb="FF155776"/>
      <color rgb="FF003399"/>
      <color rgb="FF20394C"/>
      <color rgb="FF000064"/>
      <color rgb="FF1557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alcapanalytic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709084</xdr:colOff>
      <xdr:row>1</xdr:row>
      <xdr:rowOff>103717</xdr:rowOff>
    </xdr:from>
    <xdr:to>
      <xdr:col>11</xdr:col>
      <xdr:colOff>63502</xdr:colOff>
      <xdr:row>3</xdr:row>
      <xdr:rowOff>40391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15E4F9-A6B0-ED16-900F-9BC6A6AF8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60667" y="484717"/>
          <a:ext cx="2589743" cy="39175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ymentSchedule" displayName="PaymentSchedule" ref="B12:K372" totalsRowShown="0" headerRowDxfId="1" dataDxfId="0" headerRowCellStyle="Heading 4">
  <tableColumns count="10">
    <tableColumn id="1" xr3:uid="{00000000-0010-0000-0000-000001000000}" name="PMT #" dataDxfId="11" dataCellStyle="Number">
      <calculatedColumnFormula>IF(LoanIsGood,IF(ROW()-ROW(PaymentSchedule[[#Headers],[PMT '#]])&gt;ScheduledNumberOfPayments,"",ROW()-ROW(PaymentSchedule[[#Headers],[PMT '#]])),"")</calculatedColumnFormula>
    </tableColumn>
    <tableColumn id="2" xr3:uid="{00000000-0010-0000-0000-000002000000}" name="PAYMENT DATE" dataDxfId="10" dataCellStyle="Date">
      <calculatedColumnFormula>IF(PaymentSchedule[[#This Row],[PMT '#]]&lt;&gt;"",EOMONTH(LoanStartDate,ROW(PaymentSchedule[[#This Row],[PMT '#]])-ROW(PaymentSchedule[[#Headers],[PMT '#]])-2)+DAY(LoanStartDate),"")</calculatedColumnFormula>
    </tableColumn>
    <tableColumn id="3" xr3:uid="{00000000-0010-0000-0000-000003000000}" name="BEGINNING BALANCE" dataDxfId="9" dataCellStyle="Table Amount">
      <calculatedColumnFormula>IF(PaymentSchedule[[#This Row],[PMT '#]]&lt;&gt;"",IF(ROW()-ROW(PaymentSchedule[[#Headers],[BEGINNING BALANCE]])=1,LoanAmount,INDEX(PaymentSchedule[ENDING BALANCE],ROW()-ROW(PaymentSchedule[[#Headers],[BEGINNING BALANCE]])-1)),"")</calculatedColumnFormula>
    </tableColumn>
    <tableColumn id="4" xr3:uid="{00000000-0010-0000-0000-000004000000}" name="PAYMENT AMOUNT" dataDxfId="8" dataCellStyle="Table Amount">
      <calculatedColumnFormula>IF(PaymentSchedule[[#This Row],[PMT '#]]&lt;&gt;"",ScheduledPayment,"")</calculatedColumnFormula>
    </tableColumn>
    <tableColumn id="5" xr3:uid="{00000000-0010-0000-0000-000005000000}" name="EXTRA PAYMENT" dataDxfId="7" dataCellStyle="Table Amount">
      <calculatedColumnFormula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calculatedColumnFormula>
    </tableColumn>
    <tableColumn id="6" xr3:uid="{00000000-0010-0000-0000-000006000000}" name="TOTAL PAYMENT" dataDxfId="6" dataCellStyle="Table Amount">
      <calculatedColumnFormula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calculatedColumnFormula>
    </tableColumn>
    <tableColumn id="7" xr3:uid="{00000000-0010-0000-0000-000007000000}" name="PRINCIPAL" dataDxfId="5" dataCellStyle="Table Amount">
      <calculatedColumnFormula>IF(PaymentSchedule[[#This Row],[PMT '#]]&lt;&gt;"",PaymentSchedule[[#This Row],[TOTAL PAYMENT]]-PaymentSchedule[[#This Row],[INTEREST]],"")</calculatedColumnFormula>
    </tableColumn>
    <tableColumn id="8" xr3:uid="{00000000-0010-0000-0000-000008000000}" name="INTEREST" dataDxfId="4" dataCellStyle="Table Amount">
      <calculatedColumnFormula>IF(PaymentSchedule[[#This Row],[PMT '#]]&lt;&gt;"",PaymentSchedule[[#This Row],[BEGINNING BALANCE]]*(InterestRate/PaymentsPerYear),"")</calculatedColumnFormula>
    </tableColumn>
    <tableColumn id="9" xr3:uid="{00000000-0010-0000-0000-000009000000}" name="ENDING BALANCE" dataDxfId="3" dataCellStyle="Table Amount">
      <calculatedColumnFormula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calculatedColumnFormula>
    </tableColumn>
    <tableColumn id="10" xr3:uid="{00000000-0010-0000-0000-00000A000000}" name="CUMULATIVE INTEREST" dataDxfId="2" dataCellStyle="Table Amount">
      <calculatedColumnFormula>IF(PaymentSchedule[[#This Row],[PMT '#]]&lt;&gt;"",SUM(INDEX(PaymentSchedule[INTEREST],1,1):PaymentSchedule[[#This Row],[INTEREST]]),"")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scheduled payment, extra payment, principal amount, interest and cumulative interest amounts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914A2350-AA00-46FA-89C5-1A520EBDB89F}">
  <we:reference id="wa200003401" version="1.0.2.0" store="en-US" storeType="OMEX"/>
  <we:alternateReferences>
    <we:reference id="WA200003401" version="1.0.2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alcapanalytics.com/" TargetMode="External"/><Relationship Id="rId1" Type="http://schemas.openxmlformats.org/officeDocument/2006/relationships/hyperlink" Target="https://www.chathamfinancial.com/technology/us-market-rates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372"/>
  <sheetViews>
    <sheetView showGridLines="0" tabSelected="1" zoomScale="90" zoomScaleNormal="90" workbookViewId="0">
      <pane ySplit="12" topLeftCell="A13" activePane="bottomLeft" state="frozen"/>
      <selection pane="bottomLeft" activeCell="F7" sqref="F7"/>
    </sheetView>
  </sheetViews>
  <sheetFormatPr defaultRowHeight="16" x14ac:dyDescent="0.45"/>
  <cols>
    <col min="1" max="1" width="2.58203125" style="4" customWidth="1"/>
    <col min="2" max="2" width="8.25" style="4" customWidth="1"/>
    <col min="3" max="3" width="16.5" style="4" customWidth="1"/>
    <col min="4" max="4" width="19.6640625" style="4" customWidth="1"/>
    <col min="5" max="5" width="19.08203125" style="4" customWidth="1"/>
    <col min="6" max="6" width="17" style="4" customWidth="1"/>
    <col min="7" max="7" width="20.1640625" style="4" customWidth="1"/>
    <col min="8" max="8" width="18.33203125" style="4" customWidth="1"/>
    <col min="9" max="9" width="18.25" style="4" customWidth="1"/>
    <col min="10" max="10" width="20.08203125" style="4" customWidth="1"/>
    <col min="11" max="11" width="22.33203125" style="4" customWidth="1"/>
    <col min="12" max="16384" width="8.6640625" style="4"/>
  </cols>
  <sheetData>
    <row r="1" spans="2:11" ht="40.5" customHeight="1" thickBot="1" x14ac:dyDescent="0.5">
      <c r="B1" s="1" t="s">
        <v>27</v>
      </c>
      <c r="C1" s="1"/>
      <c r="D1" s="1"/>
      <c r="E1" s="1"/>
      <c r="F1" s="2" t="s">
        <v>18</v>
      </c>
      <c r="G1" s="1"/>
      <c r="H1" s="1"/>
      <c r="I1" s="1"/>
      <c r="J1" s="1"/>
      <c r="K1" s="3" t="s">
        <v>19</v>
      </c>
    </row>
    <row r="2" spans="2:11" ht="16" customHeight="1" thickTop="1" x14ac:dyDescent="0.45">
      <c r="B2" s="5"/>
      <c r="C2" s="6"/>
      <c r="D2" s="6"/>
      <c r="E2" s="6"/>
      <c r="F2" s="7"/>
      <c r="G2" s="6"/>
      <c r="H2" s="6"/>
      <c r="I2" s="6"/>
      <c r="J2" s="5"/>
      <c r="K2" s="5"/>
    </row>
    <row r="3" spans="2:11" ht="20.149999999999999" customHeight="1" thickBot="1" x14ac:dyDescent="0.5">
      <c r="C3" s="8" t="s">
        <v>17</v>
      </c>
      <c r="D3" s="8"/>
      <c r="E3" s="8"/>
    </row>
    <row r="4" spans="2:11" ht="14.25" customHeight="1" x14ac:dyDescent="0.45">
      <c r="C4" s="9" t="s">
        <v>0</v>
      </c>
      <c r="D4" s="9"/>
      <c r="E4" s="38">
        <v>3750000</v>
      </c>
      <c r="G4" s="10" t="s">
        <v>2</v>
      </c>
      <c r="H4" s="11"/>
      <c r="I4" s="12"/>
    </row>
    <row r="5" spans="2:11" x14ac:dyDescent="0.45">
      <c r="C5" s="13" t="s">
        <v>11</v>
      </c>
      <c r="D5" s="14"/>
      <c r="E5" s="39">
        <v>6.5000000000000002E-2</v>
      </c>
      <c r="G5" s="15" t="s">
        <v>20</v>
      </c>
      <c r="H5" s="16"/>
      <c r="I5" s="17">
        <f ca="1">IF(LoanIsGood,-PMT(InterestRate/PaymentsPerYear,ScheduledNumberOfPayments,LoanAmount),"")</f>
        <v>23702.550880986142</v>
      </c>
    </row>
    <row r="6" spans="2:11" x14ac:dyDescent="0.45">
      <c r="C6" s="18" t="s">
        <v>13</v>
      </c>
      <c r="D6" s="18"/>
      <c r="E6" s="40">
        <v>30</v>
      </c>
      <c r="G6" s="19" t="s">
        <v>21</v>
      </c>
      <c r="H6" s="20"/>
      <c r="I6" s="21">
        <f ca="1">IF(LoanIsGood,LoanPeriod*PaymentsPerYear,"")</f>
        <v>360</v>
      </c>
    </row>
    <row r="7" spans="2:11" x14ac:dyDescent="0.45">
      <c r="C7" s="18" t="s">
        <v>12</v>
      </c>
      <c r="D7" s="18"/>
      <c r="E7" s="41">
        <v>12</v>
      </c>
      <c r="G7" s="19" t="s">
        <v>22</v>
      </c>
      <c r="H7" s="20"/>
      <c r="I7" s="21">
        <f ca="1">ActualNumberOfPayments</f>
        <v>360</v>
      </c>
    </row>
    <row r="8" spans="2:11" x14ac:dyDescent="0.45">
      <c r="C8" s="18" t="s">
        <v>14</v>
      </c>
      <c r="D8" s="18"/>
      <c r="E8" s="42">
        <f ca="1">TODAY()</f>
        <v>45154</v>
      </c>
      <c r="G8" s="19" t="s">
        <v>23</v>
      </c>
      <c r="H8" s="20"/>
      <c r="I8" s="22">
        <f ca="1">(I6-I7)/E7</f>
        <v>0</v>
      </c>
    </row>
    <row r="9" spans="2:11" x14ac:dyDescent="0.45">
      <c r="E9" s="43"/>
      <c r="G9" s="19" t="s">
        <v>24</v>
      </c>
      <c r="H9" s="20"/>
      <c r="I9" s="23">
        <f ca="1">TotalEarlyPayments</f>
        <v>0</v>
      </c>
    </row>
    <row r="10" spans="2:11" x14ac:dyDescent="0.45">
      <c r="C10" s="18" t="s">
        <v>1</v>
      </c>
      <c r="D10" s="18"/>
      <c r="E10" s="44">
        <v>0</v>
      </c>
      <c r="G10" s="24" t="s">
        <v>25</v>
      </c>
      <c r="H10" s="25"/>
      <c r="I10" s="26">
        <f ca="1">TotalInterest</f>
        <v>4782918.3171550045</v>
      </c>
    </row>
    <row r="11" spans="2:11" ht="25" customHeight="1" x14ac:dyDescent="0.45">
      <c r="K11" s="27" t="s">
        <v>26</v>
      </c>
    </row>
    <row r="12" spans="2:11" ht="35.15" customHeight="1" x14ac:dyDescent="0.45">
      <c r="B12" s="28" t="s">
        <v>15</v>
      </c>
      <c r="C12" s="28" t="s">
        <v>3</v>
      </c>
      <c r="D12" s="28" t="s">
        <v>4</v>
      </c>
      <c r="E12" s="28" t="s">
        <v>16</v>
      </c>
      <c r="F12" s="28" t="s">
        <v>5</v>
      </c>
      <c r="G12" s="28" t="s">
        <v>6</v>
      </c>
      <c r="H12" s="28" t="s">
        <v>7</v>
      </c>
      <c r="I12" s="28" t="s">
        <v>8</v>
      </c>
      <c r="J12" s="28" t="s">
        <v>9</v>
      </c>
      <c r="K12" s="28" t="s">
        <v>10</v>
      </c>
    </row>
    <row r="13" spans="2:11" x14ac:dyDescent="0.45">
      <c r="B13" s="29">
        <f ca="1">IF(LoanIsGood,IF(ROW()-ROW(PaymentSchedule[[#Headers],[PMT '#]])&gt;ScheduledNumberOfPayments,"",ROW()-ROW(PaymentSchedule[[#Headers],[PMT '#]])),"")</f>
        <v>1</v>
      </c>
      <c r="C13" s="30">
        <f ca="1">IF(PaymentSchedule[[#This Row],[PMT '#]]&lt;&gt;"",EOMONTH(LoanStartDate,ROW(PaymentSchedule[[#This Row],[PMT '#]])-ROW(PaymentSchedule[[#Headers],[PMT '#]])-2)+DAY(LoanStartDate),"")</f>
        <v>45154</v>
      </c>
      <c r="D13" s="31">
        <f ca="1">IF(PaymentSchedule[[#This Row],[PMT '#]]&lt;&gt;"",IF(ROW()-ROW(PaymentSchedule[[#Headers],[BEGINNING BALANCE]])=1,LoanAmount,INDEX(PaymentSchedule[ENDING BALANCE],ROW()-ROW(PaymentSchedule[[#Headers],[BEGINNING BALANCE]])-1)),"")</f>
        <v>3750000</v>
      </c>
      <c r="E13" s="31">
        <f ca="1">IF(PaymentSchedule[[#This Row],[PMT '#]]&lt;&gt;"",ScheduledPayment,"")</f>
        <v>23702.550880986142</v>
      </c>
      <c r="F1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" s="31">
        <f ca="1">IF(PaymentSchedule[[#This Row],[PMT '#]]&lt;&gt;"",PaymentSchedule[[#This Row],[TOTAL PAYMENT]]-PaymentSchedule[[#This Row],[INTEREST]],"")</f>
        <v>3390.0508809861421</v>
      </c>
      <c r="I13" s="31">
        <f ca="1">IF(PaymentSchedule[[#This Row],[PMT '#]]&lt;&gt;"",PaymentSchedule[[#This Row],[BEGINNING BALANCE]]*(InterestRate/PaymentsPerYear),"")</f>
        <v>20312.5</v>
      </c>
      <c r="J1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3746609.9491190137</v>
      </c>
      <c r="K13" s="31">
        <f ca="1">IF(PaymentSchedule[[#This Row],[PMT '#]]&lt;&gt;"",SUM(INDEX(PaymentSchedule[INTEREST],1,1):PaymentSchedule[[#This Row],[INTEREST]]),"")</f>
        <v>20312.5</v>
      </c>
    </row>
    <row r="14" spans="2:11" x14ac:dyDescent="0.45">
      <c r="B14" s="33">
        <f ca="1">IF(LoanIsGood,IF(ROW()-ROW(PaymentSchedule[[#Headers],[PMT '#]])&gt;ScheduledNumberOfPayments,"",ROW()-ROW(PaymentSchedule[[#Headers],[PMT '#]])),"")</f>
        <v>2</v>
      </c>
      <c r="C14" s="30">
        <f ca="1">IF(PaymentSchedule[[#This Row],[PMT '#]]&lt;&gt;"",EOMONTH(LoanStartDate,ROW(PaymentSchedule[[#This Row],[PMT '#]])-ROW(PaymentSchedule[[#Headers],[PMT '#]])-2)+DAY(LoanStartDate),"")</f>
        <v>45185</v>
      </c>
      <c r="D14" s="31">
        <f ca="1">IF(PaymentSchedule[[#This Row],[PMT '#]]&lt;&gt;"",IF(ROW()-ROW(PaymentSchedule[[#Headers],[BEGINNING BALANCE]])=1,LoanAmount,INDEX(PaymentSchedule[ENDING BALANCE],ROW()-ROW(PaymentSchedule[[#Headers],[BEGINNING BALANCE]])-1)),"")</f>
        <v>3746609.9491190137</v>
      </c>
      <c r="E14" s="31">
        <f ca="1">IF(PaymentSchedule[[#This Row],[PMT '#]]&lt;&gt;"",ScheduledPayment,"")</f>
        <v>23702.550880986142</v>
      </c>
      <c r="F1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" s="31">
        <f ca="1">IF(PaymentSchedule[[#This Row],[PMT '#]]&lt;&gt;"",PaymentSchedule[[#This Row],[TOTAL PAYMENT]]-PaymentSchedule[[#This Row],[INTEREST]],"")</f>
        <v>3408.4136565914851</v>
      </c>
      <c r="I14" s="31">
        <f ca="1">IF(PaymentSchedule[[#This Row],[PMT '#]]&lt;&gt;"",PaymentSchedule[[#This Row],[BEGINNING BALANCE]]*(InterestRate/PaymentsPerYear),"")</f>
        <v>20294.137224394657</v>
      </c>
      <c r="J1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3743201.5354624223</v>
      </c>
      <c r="K14" s="31">
        <f ca="1">IF(PaymentSchedule[[#This Row],[PMT '#]]&lt;&gt;"",SUM(INDEX(PaymentSchedule[INTEREST],1,1):PaymentSchedule[[#This Row],[INTEREST]]),"")</f>
        <v>40606.637224394653</v>
      </c>
    </row>
    <row r="15" spans="2:11" x14ac:dyDescent="0.45">
      <c r="B15" s="33">
        <f ca="1">IF(LoanIsGood,IF(ROW()-ROW(PaymentSchedule[[#Headers],[PMT '#]])&gt;ScheduledNumberOfPayments,"",ROW()-ROW(PaymentSchedule[[#Headers],[PMT '#]])),"")</f>
        <v>3</v>
      </c>
      <c r="C15" s="30">
        <f ca="1">IF(PaymentSchedule[[#This Row],[PMT '#]]&lt;&gt;"",EOMONTH(LoanStartDate,ROW(PaymentSchedule[[#This Row],[PMT '#]])-ROW(PaymentSchedule[[#Headers],[PMT '#]])-2)+DAY(LoanStartDate),"")</f>
        <v>45215</v>
      </c>
      <c r="D15" s="31">
        <f ca="1">IF(PaymentSchedule[[#This Row],[PMT '#]]&lt;&gt;"",IF(ROW()-ROW(PaymentSchedule[[#Headers],[BEGINNING BALANCE]])=1,LoanAmount,INDEX(PaymentSchedule[ENDING BALANCE],ROW()-ROW(PaymentSchedule[[#Headers],[BEGINNING BALANCE]])-1)),"")</f>
        <v>3743201.5354624223</v>
      </c>
      <c r="E15" s="31">
        <f ca="1">IF(PaymentSchedule[[#This Row],[PMT '#]]&lt;&gt;"",ScheduledPayment,"")</f>
        <v>23702.550880986142</v>
      </c>
      <c r="F1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" s="31">
        <f ca="1">IF(PaymentSchedule[[#This Row],[PMT '#]]&lt;&gt;"",PaymentSchedule[[#This Row],[TOTAL PAYMENT]]-PaymentSchedule[[#This Row],[INTEREST]],"")</f>
        <v>3426.8758972313553</v>
      </c>
      <c r="I15" s="31">
        <f ca="1">IF(PaymentSchedule[[#This Row],[PMT '#]]&lt;&gt;"",PaymentSchedule[[#This Row],[BEGINNING BALANCE]]*(InterestRate/PaymentsPerYear),"")</f>
        <v>20275.674983754787</v>
      </c>
      <c r="J1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3739774.6595651908</v>
      </c>
      <c r="K15" s="31">
        <f ca="1">IF(PaymentSchedule[[#This Row],[PMT '#]]&lt;&gt;"",SUM(INDEX(PaymentSchedule[INTEREST],1,1):PaymentSchedule[[#This Row],[INTEREST]]),"")</f>
        <v>60882.312208149437</v>
      </c>
    </row>
    <row r="16" spans="2:11" x14ac:dyDescent="0.45">
      <c r="B16" s="33">
        <f ca="1">IF(LoanIsGood,IF(ROW()-ROW(PaymentSchedule[[#Headers],[PMT '#]])&gt;ScheduledNumberOfPayments,"",ROW()-ROW(PaymentSchedule[[#Headers],[PMT '#]])),"")</f>
        <v>4</v>
      </c>
      <c r="C16" s="30">
        <f ca="1">IF(PaymentSchedule[[#This Row],[PMT '#]]&lt;&gt;"",EOMONTH(LoanStartDate,ROW(PaymentSchedule[[#This Row],[PMT '#]])-ROW(PaymentSchedule[[#Headers],[PMT '#]])-2)+DAY(LoanStartDate),"")</f>
        <v>45246</v>
      </c>
      <c r="D16" s="31">
        <f ca="1">IF(PaymentSchedule[[#This Row],[PMT '#]]&lt;&gt;"",IF(ROW()-ROW(PaymentSchedule[[#Headers],[BEGINNING BALANCE]])=1,LoanAmount,INDEX(PaymentSchedule[ENDING BALANCE],ROW()-ROW(PaymentSchedule[[#Headers],[BEGINNING BALANCE]])-1)),"")</f>
        <v>3739774.6595651908</v>
      </c>
      <c r="E16" s="31">
        <f ca="1">IF(PaymentSchedule[[#This Row],[PMT '#]]&lt;&gt;"",ScheduledPayment,"")</f>
        <v>23702.550880986142</v>
      </c>
      <c r="F1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" s="31">
        <f ca="1">IF(PaymentSchedule[[#This Row],[PMT '#]]&lt;&gt;"",PaymentSchedule[[#This Row],[TOTAL PAYMENT]]-PaymentSchedule[[#This Row],[INTEREST]],"")</f>
        <v>3445.438141674691</v>
      </c>
      <c r="I16" s="31">
        <f ca="1">IF(PaymentSchedule[[#This Row],[PMT '#]]&lt;&gt;"",PaymentSchedule[[#This Row],[BEGINNING BALANCE]]*(InterestRate/PaymentsPerYear),"")</f>
        <v>20257.112739311451</v>
      </c>
      <c r="J1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3736329.221423516</v>
      </c>
      <c r="K16" s="31">
        <f ca="1">IF(PaymentSchedule[[#This Row],[PMT '#]]&lt;&gt;"",SUM(INDEX(PaymentSchedule[INTEREST],1,1):PaymentSchedule[[#This Row],[INTEREST]]),"")</f>
        <v>81139.424947460881</v>
      </c>
    </row>
    <row r="17" spans="2:11" x14ac:dyDescent="0.45">
      <c r="B17" s="33">
        <f ca="1">IF(LoanIsGood,IF(ROW()-ROW(PaymentSchedule[[#Headers],[PMT '#]])&gt;ScheduledNumberOfPayments,"",ROW()-ROW(PaymentSchedule[[#Headers],[PMT '#]])),"")</f>
        <v>5</v>
      </c>
      <c r="C17" s="30">
        <f ca="1">IF(PaymentSchedule[[#This Row],[PMT '#]]&lt;&gt;"",EOMONTH(LoanStartDate,ROW(PaymentSchedule[[#This Row],[PMT '#]])-ROW(PaymentSchedule[[#Headers],[PMT '#]])-2)+DAY(LoanStartDate),"")</f>
        <v>45276</v>
      </c>
      <c r="D17" s="31">
        <f ca="1">IF(PaymentSchedule[[#This Row],[PMT '#]]&lt;&gt;"",IF(ROW()-ROW(PaymentSchedule[[#Headers],[BEGINNING BALANCE]])=1,LoanAmount,INDEX(PaymentSchedule[ENDING BALANCE],ROW()-ROW(PaymentSchedule[[#Headers],[BEGINNING BALANCE]])-1)),"")</f>
        <v>3736329.221423516</v>
      </c>
      <c r="E17" s="31">
        <f ca="1">IF(PaymentSchedule[[#This Row],[PMT '#]]&lt;&gt;"",ScheduledPayment,"")</f>
        <v>23702.550880986142</v>
      </c>
      <c r="F1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" s="31">
        <f ca="1">IF(PaymentSchedule[[#This Row],[PMT '#]]&lt;&gt;"",PaymentSchedule[[#This Row],[TOTAL PAYMENT]]-PaymentSchedule[[#This Row],[INTEREST]],"")</f>
        <v>3464.100931608762</v>
      </c>
      <c r="I17" s="31">
        <f ca="1">IF(PaymentSchedule[[#This Row],[PMT '#]]&lt;&gt;"",PaymentSchedule[[#This Row],[BEGINNING BALANCE]]*(InterestRate/PaymentsPerYear),"")</f>
        <v>20238.44994937738</v>
      </c>
      <c r="J1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3732865.1204919075</v>
      </c>
      <c r="K17" s="31">
        <f ca="1">IF(PaymentSchedule[[#This Row],[PMT '#]]&lt;&gt;"",SUM(INDEX(PaymentSchedule[INTEREST],1,1):PaymentSchedule[[#This Row],[INTEREST]]),"")</f>
        <v>101377.87489683826</v>
      </c>
    </row>
    <row r="18" spans="2:11" x14ac:dyDescent="0.45">
      <c r="B18" s="33">
        <f ca="1">IF(LoanIsGood,IF(ROW()-ROW(PaymentSchedule[[#Headers],[PMT '#]])&gt;ScheduledNumberOfPayments,"",ROW()-ROW(PaymentSchedule[[#Headers],[PMT '#]])),"")</f>
        <v>6</v>
      </c>
      <c r="C18" s="30">
        <f ca="1">IF(PaymentSchedule[[#This Row],[PMT '#]]&lt;&gt;"",EOMONTH(LoanStartDate,ROW(PaymentSchedule[[#This Row],[PMT '#]])-ROW(PaymentSchedule[[#Headers],[PMT '#]])-2)+DAY(LoanStartDate),"")</f>
        <v>45307</v>
      </c>
      <c r="D18" s="31">
        <f ca="1">IF(PaymentSchedule[[#This Row],[PMT '#]]&lt;&gt;"",IF(ROW()-ROW(PaymentSchedule[[#Headers],[BEGINNING BALANCE]])=1,LoanAmount,INDEX(PaymentSchedule[ENDING BALANCE],ROW()-ROW(PaymentSchedule[[#Headers],[BEGINNING BALANCE]])-1)),"")</f>
        <v>3732865.1204919075</v>
      </c>
      <c r="E18" s="31">
        <f ca="1">IF(PaymentSchedule[[#This Row],[PMT '#]]&lt;&gt;"",ScheduledPayment,"")</f>
        <v>23702.550880986142</v>
      </c>
      <c r="F1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" s="31">
        <f ca="1">IF(PaymentSchedule[[#This Row],[PMT '#]]&lt;&gt;"",PaymentSchedule[[#This Row],[TOTAL PAYMENT]]-PaymentSchedule[[#This Row],[INTEREST]],"")</f>
        <v>3482.8648116549775</v>
      </c>
      <c r="I18" s="31">
        <f ca="1">IF(PaymentSchedule[[#This Row],[PMT '#]]&lt;&gt;"",PaymentSchedule[[#This Row],[BEGINNING BALANCE]]*(InterestRate/PaymentsPerYear),"")</f>
        <v>20219.686069331165</v>
      </c>
      <c r="J1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3729382.2556802523</v>
      </c>
      <c r="K18" s="31">
        <f ca="1">IF(PaymentSchedule[[#This Row],[PMT '#]]&lt;&gt;"",SUM(INDEX(PaymentSchedule[INTEREST],1,1):PaymentSchedule[[#This Row],[INTEREST]]),"")</f>
        <v>121597.56096616942</v>
      </c>
    </row>
    <row r="19" spans="2:11" x14ac:dyDescent="0.45">
      <c r="B19" s="33">
        <f ca="1">IF(LoanIsGood,IF(ROW()-ROW(PaymentSchedule[[#Headers],[PMT '#]])&gt;ScheduledNumberOfPayments,"",ROW()-ROW(PaymentSchedule[[#Headers],[PMT '#]])),"")</f>
        <v>7</v>
      </c>
      <c r="C19" s="30">
        <f ca="1">IF(PaymentSchedule[[#This Row],[PMT '#]]&lt;&gt;"",EOMONTH(LoanStartDate,ROW(PaymentSchedule[[#This Row],[PMT '#]])-ROW(PaymentSchedule[[#Headers],[PMT '#]])-2)+DAY(LoanStartDate),"")</f>
        <v>45338</v>
      </c>
      <c r="D19" s="31">
        <f ca="1">IF(PaymentSchedule[[#This Row],[PMT '#]]&lt;&gt;"",IF(ROW()-ROW(PaymentSchedule[[#Headers],[BEGINNING BALANCE]])=1,LoanAmount,INDEX(PaymentSchedule[ENDING BALANCE],ROW()-ROW(PaymentSchedule[[#Headers],[BEGINNING BALANCE]])-1)),"")</f>
        <v>3729382.2556802523</v>
      </c>
      <c r="E19" s="31">
        <f ca="1">IF(PaymentSchedule[[#This Row],[PMT '#]]&lt;&gt;"",ScheduledPayment,"")</f>
        <v>23702.550880986142</v>
      </c>
      <c r="F1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" s="31">
        <f ca="1">IF(PaymentSchedule[[#This Row],[PMT '#]]&lt;&gt;"",PaymentSchedule[[#This Row],[TOTAL PAYMENT]]-PaymentSchedule[[#This Row],[INTEREST]],"")</f>
        <v>3501.7303293847763</v>
      </c>
      <c r="I19" s="31">
        <f ca="1">IF(PaymentSchedule[[#This Row],[PMT '#]]&lt;&gt;"",PaymentSchedule[[#This Row],[BEGINNING BALANCE]]*(InterestRate/PaymentsPerYear),"")</f>
        <v>20200.820551601366</v>
      </c>
      <c r="J1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3725880.5253508678</v>
      </c>
      <c r="K19" s="31">
        <f ca="1">IF(PaymentSchedule[[#This Row],[PMT '#]]&lt;&gt;"",SUM(INDEX(PaymentSchedule[INTEREST],1,1):PaymentSchedule[[#This Row],[INTEREST]]),"")</f>
        <v>141798.38151777079</v>
      </c>
    </row>
    <row r="20" spans="2:11" x14ac:dyDescent="0.45">
      <c r="B20" s="33">
        <f ca="1">IF(LoanIsGood,IF(ROW()-ROW(PaymentSchedule[[#Headers],[PMT '#]])&gt;ScheduledNumberOfPayments,"",ROW()-ROW(PaymentSchedule[[#Headers],[PMT '#]])),"")</f>
        <v>8</v>
      </c>
      <c r="C20" s="30">
        <f ca="1">IF(PaymentSchedule[[#This Row],[PMT '#]]&lt;&gt;"",EOMONTH(LoanStartDate,ROW(PaymentSchedule[[#This Row],[PMT '#]])-ROW(PaymentSchedule[[#Headers],[PMT '#]])-2)+DAY(LoanStartDate),"")</f>
        <v>45367</v>
      </c>
      <c r="D20" s="31">
        <f ca="1">IF(PaymentSchedule[[#This Row],[PMT '#]]&lt;&gt;"",IF(ROW()-ROW(PaymentSchedule[[#Headers],[BEGINNING BALANCE]])=1,LoanAmount,INDEX(PaymentSchedule[ENDING BALANCE],ROW()-ROW(PaymentSchedule[[#Headers],[BEGINNING BALANCE]])-1)),"")</f>
        <v>3725880.5253508678</v>
      </c>
      <c r="E20" s="31">
        <f ca="1">IF(PaymentSchedule[[#This Row],[PMT '#]]&lt;&gt;"",ScheduledPayment,"")</f>
        <v>23702.550880986142</v>
      </c>
      <c r="F2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" s="31">
        <f ca="1">IF(PaymentSchedule[[#This Row],[PMT '#]]&lt;&gt;"",PaymentSchedule[[#This Row],[TOTAL PAYMENT]]-PaymentSchedule[[#This Row],[INTEREST]],"")</f>
        <v>3520.6980353356084</v>
      </c>
      <c r="I20" s="31">
        <f ca="1">IF(PaymentSchedule[[#This Row],[PMT '#]]&lt;&gt;"",PaymentSchedule[[#This Row],[BEGINNING BALANCE]]*(InterestRate/PaymentsPerYear),"")</f>
        <v>20181.852845650534</v>
      </c>
      <c r="J2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3722359.8273155321</v>
      </c>
      <c r="K20" s="31">
        <f ca="1">IF(PaymentSchedule[[#This Row],[PMT '#]]&lt;&gt;"",SUM(INDEX(PaymentSchedule[INTEREST],1,1):PaymentSchedule[[#This Row],[INTEREST]]),"")</f>
        <v>161980.23436342133</v>
      </c>
    </row>
    <row r="21" spans="2:11" x14ac:dyDescent="0.45">
      <c r="B21" s="33">
        <f ca="1">IF(LoanIsGood,IF(ROW()-ROW(PaymentSchedule[[#Headers],[PMT '#]])&gt;ScheduledNumberOfPayments,"",ROW()-ROW(PaymentSchedule[[#Headers],[PMT '#]])),"")</f>
        <v>9</v>
      </c>
      <c r="C21" s="30">
        <f ca="1">IF(PaymentSchedule[[#This Row],[PMT '#]]&lt;&gt;"",EOMONTH(LoanStartDate,ROW(PaymentSchedule[[#This Row],[PMT '#]])-ROW(PaymentSchedule[[#Headers],[PMT '#]])-2)+DAY(LoanStartDate),"")</f>
        <v>45398</v>
      </c>
      <c r="D21" s="31">
        <f ca="1">IF(PaymentSchedule[[#This Row],[PMT '#]]&lt;&gt;"",IF(ROW()-ROW(PaymentSchedule[[#Headers],[BEGINNING BALANCE]])=1,LoanAmount,INDEX(PaymentSchedule[ENDING BALANCE],ROW()-ROW(PaymentSchedule[[#Headers],[BEGINNING BALANCE]])-1)),"")</f>
        <v>3722359.8273155321</v>
      </c>
      <c r="E21" s="31">
        <f ca="1">IF(PaymentSchedule[[#This Row],[PMT '#]]&lt;&gt;"",ScheduledPayment,"")</f>
        <v>23702.550880986142</v>
      </c>
      <c r="F2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" s="31">
        <f ca="1">IF(PaymentSchedule[[#This Row],[PMT '#]]&lt;&gt;"",PaymentSchedule[[#This Row],[TOTAL PAYMENT]]-PaymentSchedule[[#This Row],[INTEREST]],"")</f>
        <v>3539.7684830270082</v>
      </c>
      <c r="I21" s="31">
        <f ca="1">IF(PaymentSchedule[[#This Row],[PMT '#]]&lt;&gt;"",PaymentSchedule[[#This Row],[BEGINNING BALANCE]]*(InterestRate/PaymentsPerYear),"")</f>
        <v>20162.782397959134</v>
      </c>
      <c r="J2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3718820.0588325053</v>
      </c>
      <c r="K21" s="31">
        <f ca="1">IF(PaymentSchedule[[#This Row],[PMT '#]]&lt;&gt;"",SUM(INDEX(PaymentSchedule[INTEREST],1,1):PaymentSchedule[[#This Row],[INTEREST]]),"")</f>
        <v>182143.01676138048</v>
      </c>
    </row>
    <row r="22" spans="2:11" x14ac:dyDescent="0.45">
      <c r="B22" s="33">
        <f ca="1">IF(LoanIsGood,IF(ROW()-ROW(PaymentSchedule[[#Headers],[PMT '#]])&gt;ScheduledNumberOfPayments,"",ROW()-ROW(PaymentSchedule[[#Headers],[PMT '#]])),"")</f>
        <v>10</v>
      </c>
      <c r="C22" s="30">
        <f ca="1">IF(PaymentSchedule[[#This Row],[PMT '#]]&lt;&gt;"",EOMONTH(LoanStartDate,ROW(PaymentSchedule[[#This Row],[PMT '#]])-ROW(PaymentSchedule[[#Headers],[PMT '#]])-2)+DAY(LoanStartDate),"")</f>
        <v>45428</v>
      </c>
      <c r="D22" s="31">
        <f ca="1">IF(PaymentSchedule[[#This Row],[PMT '#]]&lt;&gt;"",IF(ROW()-ROW(PaymentSchedule[[#Headers],[BEGINNING BALANCE]])=1,LoanAmount,INDEX(PaymentSchedule[ENDING BALANCE],ROW()-ROW(PaymentSchedule[[#Headers],[BEGINNING BALANCE]])-1)),"")</f>
        <v>3718820.0588325053</v>
      </c>
      <c r="E22" s="31">
        <f ca="1">IF(PaymentSchedule[[#This Row],[PMT '#]]&lt;&gt;"",ScheduledPayment,"")</f>
        <v>23702.550880986142</v>
      </c>
      <c r="F2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" s="31">
        <f ca="1">IF(PaymentSchedule[[#This Row],[PMT '#]]&lt;&gt;"",PaymentSchedule[[#This Row],[TOTAL PAYMENT]]-PaymentSchedule[[#This Row],[INTEREST]],"")</f>
        <v>3558.942228976739</v>
      </c>
      <c r="I22" s="31">
        <f ca="1">IF(PaymentSchedule[[#This Row],[PMT '#]]&lt;&gt;"",PaymentSchedule[[#This Row],[BEGINNING BALANCE]]*(InterestRate/PaymentsPerYear),"")</f>
        <v>20143.608652009403</v>
      </c>
      <c r="J2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3715261.1166035286</v>
      </c>
      <c r="K22" s="31">
        <f ca="1">IF(PaymentSchedule[[#This Row],[PMT '#]]&lt;&gt;"",SUM(INDEX(PaymentSchedule[INTEREST],1,1):PaymentSchedule[[#This Row],[INTEREST]]),"")</f>
        <v>202286.62541338988</v>
      </c>
    </row>
    <row r="23" spans="2:11" x14ac:dyDescent="0.45">
      <c r="B23" s="33">
        <f ca="1">IF(LoanIsGood,IF(ROW()-ROW(PaymentSchedule[[#Headers],[PMT '#]])&gt;ScheduledNumberOfPayments,"",ROW()-ROW(PaymentSchedule[[#Headers],[PMT '#]])),"")</f>
        <v>11</v>
      </c>
      <c r="C23" s="30">
        <f ca="1">IF(PaymentSchedule[[#This Row],[PMT '#]]&lt;&gt;"",EOMONTH(LoanStartDate,ROW(PaymentSchedule[[#This Row],[PMT '#]])-ROW(PaymentSchedule[[#Headers],[PMT '#]])-2)+DAY(LoanStartDate),"")</f>
        <v>45459</v>
      </c>
      <c r="D23" s="31">
        <f ca="1">IF(PaymentSchedule[[#This Row],[PMT '#]]&lt;&gt;"",IF(ROW()-ROW(PaymentSchedule[[#Headers],[BEGINNING BALANCE]])=1,LoanAmount,INDEX(PaymentSchedule[ENDING BALANCE],ROW()-ROW(PaymentSchedule[[#Headers],[BEGINNING BALANCE]])-1)),"")</f>
        <v>3715261.1166035286</v>
      </c>
      <c r="E23" s="31">
        <f ca="1">IF(PaymentSchedule[[#This Row],[PMT '#]]&lt;&gt;"",ScheduledPayment,"")</f>
        <v>23702.550880986142</v>
      </c>
      <c r="F2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" s="31">
        <f ca="1">IF(PaymentSchedule[[#This Row],[PMT '#]]&lt;&gt;"",PaymentSchedule[[#This Row],[TOTAL PAYMENT]]-PaymentSchedule[[#This Row],[INTEREST]],"")</f>
        <v>3578.2198327170299</v>
      </c>
      <c r="I23" s="31">
        <f ca="1">IF(PaymentSchedule[[#This Row],[PMT '#]]&lt;&gt;"",PaymentSchedule[[#This Row],[BEGINNING BALANCE]]*(InterestRate/PaymentsPerYear),"")</f>
        <v>20124.331048269112</v>
      </c>
      <c r="J2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3711682.8967708116</v>
      </c>
      <c r="K23" s="31">
        <f ca="1">IF(PaymentSchedule[[#This Row],[PMT '#]]&lt;&gt;"",SUM(INDEX(PaymentSchedule[INTEREST],1,1):PaymentSchedule[[#This Row],[INTEREST]]),"")</f>
        <v>222410.95646165899</v>
      </c>
    </row>
    <row r="24" spans="2:11" x14ac:dyDescent="0.45">
      <c r="B24" s="33">
        <f ca="1">IF(LoanIsGood,IF(ROW()-ROW(PaymentSchedule[[#Headers],[PMT '#]])&gt;ScheduledNumberOfPayments,"",ROW()-ROW(PaymentSchedule[[#Headers],[PMT '#]])),"")</f>
        <v>12</v>
      </c>
      <c r="C24" s="30">
        <f ca="1">IF(PaymentSchedule[[#This Row],[PMT '#]]&lt;&gt;"",EOMONTH(LoanStartDate,ROW(PaymentSchedule[[#This Row],[PMT '#]])-ROW(PaymentSchedule[[#Headers],[PMT '#]])-2)+DAY(LoanStartDate),"")</f>
        <v>45489</v>
      </c>
      <c r="D24" s="31">
        <f ca="1">IF(PaymentSchedule[[#This Row],[PMT '#]]&lt;&gt;"",IF(ROW()-ROW(PaymentSchedule[[#Headers],[BEGINNING BALANCE]])=1,LoanAmount,INDEX(PaymentSchedule[ENDING BALANCE],ROW()-ROW(PaymentSchedule[[#Headers],[BEGINNING BALANCE]])-1)),"")</f>
        <v>3711682.8967708116</v>
      </c>
      <c r="E24" s="31">
        <f ca="1">IF(PaymentSchedule[[#This Row],[PMT '#]]&lt;&gt;"",ScheduledPayment,"")</f>
        <v>23702.550880986142</v>
      </c>
      <c r="F2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" s="31">
        <f ca="1">IF(PaymentSchedule[[#This Row],[PMT '#]]&lt;&gt;"",PaymentSchedule[[#This Row],[TOTAL PAYMENT]]-PaymentSchedule[[#This Row],[INTEREST]],"")</f>
        <v>3597.6018568109102</v>
      </c>
      <c r="I24" s="31">
        <f ca="1">IF(PaymentSchedule[[#This Row],[PMT '#]]&lt;&gt;"",PaymentSchedule[[#This Row],[BEGINNING BALANCE]]*(InterestRate/PaymentsPerYear),"")</f>
        <v>20104.949024175232</v>
      </c>
      <c r="J2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3708085.2949140007</v>
      </c>
      <c r="K24" s="31">
        <f ca="1">IF(PaymentSchedule[[#This Row],[PMT '#]]&lt;&gt;"",SUM(INDEX(PaymentSchedule[INTEREST],1,1):PaymentSchedule[[#This Row],[INTEREST]]),"")</f>
        <v>242515.90548583423</v>
      </c>
    </row>
    <row r="25" spans="2:11" x14ac:dyDescent="0.45">
      <c r="B25" s="33">
        <f ca="1">IF(LoanIsGood,IF(ROW()-ROW(PaymentSchedule[[#Headers],[PMT '#]])&gt;ScheduledNumberOfPayments,"",ROW()-ROW(PaymentSchedule[[#Headers],[PMT '#]])),"")</f>
        <v>13</v>
      </c>
      <c r="C25" s="30">
        <f ca="1">IF(PaymentSchedule[[#This Row],[PMT '#]]&lt;&gt;"",EOMONTH(LoanStartDate,ROW(PaymentSchedule[[#This Row],[PMT '#]])-ROW(PaymentSchedule[[#Headers],[PMT '#]])-2)+DAY(LoanStartDate),"")</f>
        <v>45520</v>
      </c>
      <c r="D25" s="31">
        <f ca="1">IF(PaymentSchedule[[#This Row],[PMT '#]]&lt;&gt;"",IF(ROW()-ROW(PaymentSchedule[[#Headers],[BEGINNING BALANCE]])=1,LoanAmount,INDEX(PaymentSchedule[ENDING BALANCE],ROW()-ROW(PaymentSchedule[[#Headers],[BEGINNING BALANCE]])-1)),"")</f>
        <v>3708085.2949140007</v>
      </c>
      <c r="E25" s="31">
        <f ca="1">IF(PaymentSchedule[[#This Row],[PMT '#]]&lt;&gt;"",ScheduledPayment,"")</f>
        <v>23702.550880986142</v>
      </c>
      <c r="F2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" s="31">
        <f ca="1">IF(PaymentSchedule[[#This Row],[PMT '#]]&lt;&gt;"",PaymentSchedule[[#This Row],[TOTAL PAYMENT]]-PaymentSchedule[[#This Row],[INTEREST]],"")</f>
        <v>3617.0888668686384</v>
      </c>
      <c r="I25" s="31">
        <f ca="1">IF(PaymentSchedule[[#This Row],[PMT '#]]&lt;&gt;"",PaymentSchedule[[#This Row],[BEGINNING BALANCE]]*(InterestRate/PaymentsPerYear),"")</f>
        <v>20085.462014117504</v>
      </c>
      <c r="J2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3704468.2060471321</v>
      </c>
      <c r="K25" s="31">
        <f ca="1">IF(PaymentSchedule[[#This Row],[PMT '#]]&lt;&gt;"",SUM(INDEX(PaymentSchedule[INTEREST],1,1):PaymentSchedule[[#This Row],[INTEREST]]),"")</f>
        <v>262601.36749995174</v>
      </c>
    </row>
    <row r="26" spans="2:11" x14ac:dyDescent="0.45">
      <c r="B26" s="33">
        <f ca="1">IF(LoanIsGood,IF(ROW()-ROW(PaymentSchedule[[#Headers],[PMT '#]])&gt;ScheduledNumberOfPayments,"",ROW()-ROW(PaymentSchedule[[#Headers],[PMT '#]])),"")</f>
        <v>14</v>
      </c>
      <c r="C26" s="30">
        <f ca="1">IF(PaymentSchedule[[#This Row],[PMT '#]]&lt;&gt;"",EOMONTH(LoanStartDate,ROW(PaymentSchedule[[#This Row],[PMT '#]])-ROW(PaymentSchedule[[#Headers],[PMT '#]])-2)+DAY(LoanStartDate),"")</f>
        <v>45551</v>
      </c>
      <c r="D26" s="31">
        <f ca="1">IF(PaymentSchedule[[#This Row],[PMT '#]]&lt;&gt;"",IF(ROW()-ROW(PaymentSchedule[[#Headers],[BEGINNING BALANCE]])=1,LoanAmount,INDEX(PaymentSchedule[ENDING BALANCE],ROW()-ROW(PaymentSchedule[[#Headers],[BEGINNING BALANCE]])-1)),"")</f>
        <v>3704468.2060471321</v>
      </c>
      <c r="E26" s="31">
        <f ca="1">IF(PaymentSchedule[[#This Row],[PMT '#]]&lt;&gt;"",ScheduledPayment,"")</f>
        <v>23702.550880986142</v>
      </c>
      <c r="F2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" s="31">
        <f ca="1">IF(PaymentSchedule[[#This Row],[PMT '#]]&lt;&gt;"",PaymentSchedule[[#This Row],[TOTAL PAYMENT]]-PaymentSchedule[[#This Row],[INTEREST]],"")</f>
        <v>3636.681431564175</v>
      </c>
      <c r="I26" s="31">
        <f ca="1">IF(PaymentSchedule[[#This Row],[PMT '#]]&lt;&gt;"",PaymentSchedule[[#This Row],[BEGINNING BALANCE]]*(InterestRate/PaymentsPerYear),"")</f>
        <v>20065.869449421967</v>
      </c>
      <c r="J2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3700831.5246155681</v>
      </c>
      <c r="K26" s="31">
        <f ca="1">IF(PaymentSchedule[[#This Row],[PMT '#]]&lt;&gt;"",SUM(INDEX(PaymentSchedule[INTEREST],1,1):PaymentSchedule[[#This Row],[INTEREST]]),"")</f>
        <v>282667.23694937374</v>
      </c>
    </row>
    <row r="27" spans="2:11" x14ac:dyDescent="0.45">
      <c r="B27" s="33">
        <f ca="1">IF(LoanIsGood,IF(ROW()-ROW(PaymentSchedule[[#Headers],[PMT '#]])&gt;ScheduledNumberOfPayments,"",ROW()-ROW(PaymentSchedule[[#Headers],[PMT '#]])),"")</f>
        <v>15</v>
      </c>
      <c r="C27" s="30">
        <f ca="1">IF(PaymentSchedule[[#This Row],[PMT '#]]&lt;&gt;"",EOMONTH(LoanStartDate,ROW(PaymentSchedule[[#This Row],[PMT '#]])-ROW(PaymentSchedule[[#Headers],[PMT '#]])-2)+DAY(LoanStartDate),"")</f>
        <v>45581</v>
      </c>
      <c r="D27" s="31">
        <f ca="1">IF(PaymentSchedule[[#This Row],[PMT '#]]&lt;&gt;"",IF(ROW()-ROW(PaymentSchedule[[#Headers],[BEGINNING BALANCE]])=1,LoanAmount,INDEX(PaymentSchedule[ENDING BALANCE],ROW()-ROW(PaymentSchedule[[#Headers],[BEGINNING BALANCE]])-1)),"")</f>
        <v>3700831.5246155681</v>
      </c>
      <c r="E27" s="31">
        <f ca="1">IF(PaymentSchedule[[#This Row],[PMT '#]]&lt;&gt;"",ScheduledPayment,"")</f>
        <v>23702.550880986142</v>
      </c>
      <c r="F2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" s="31">
        <f ca="1">IF(PaymentSchedule[[#This Row],[PMT '#]]&lt;&gt;"",PaymentSchedule[[#This Row],[TOTAL PAYMENT]]-PaymentSchedule[[#This Row],[INTEREST]],"")</f>
        <v>3656.3801226518153</v>
      </c>
      <c r="I27" s="31">
        <f ca="1">IF(PaymentSchedule[[#This Row],[PMT '#]]&lt;&gt;"",PaymentSchedule[[#This Row],[BEGINNING BALANCE]]*(InterestRate/PaymentsPerYear),"")</f>
        <v>20046.170758334327</v>
      </c>
      <c r="J2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3697175.1444929163</v>
      </c>
      <c r="K27" s="31">
        <f ca="1">IF(PaymentSchedule[[#This Row],[PMT '#]]&lt;&gt;"",SUM(INDEX(PaymentSchedule[INTEREST],1,1):PaymentSchedule[[#This Row],[INTEREST]]),"")</f>
        <v>302713.40770770807</v>
      </c>
    </row>
    <row r="28" spans="2:11" x14ac:dyDescent="0.45">
      <c r="B28" s="33">
        <f ca="1">IF(LoanIsGood,IF(ROW()-ROW(PaymentSchedule[[#Headers],[PMT '#]])&gt;ScheduledNumberOfPayments,"",ROW()-ROW(PaymentSchedule[[#Headers],[PMT '#]])),"")</f>
        <v>16</v>
      </c>
      <c r="C28" s="30">
        <f ca="1">IF(PaymentSchedule[[#This Row],[PMT '#]]&lt;&gt;"",EOMONTH(LoanStartDate,ROW(PaymentSchedule[[#This Row],[PMT '#]])-ROW(PaymentSchedule[[#Headers],[PMT '#]])-2)+DAY(LoanStartDate),"")</f>
        <v>45612</v>
      </c>
      <c r="D28" s="31">
        <f ca="1">IF(PaymentSchedule[[#This Row],[PMT '#]]&lt;&gt;"",IF(ROW()-ROW(PaymentSchedule[[#Headers],[BEGINNING BALANCE]])=1,LoanAmount,INDEX(PaymentSchedule[ENDING BALANCE],ROW()-ROW(PaymentSchedule[[#Headers],[BEGINNING BALANCE]])-1)),"")</f>
        <v>3697175.1444929163</v>
      </c>
      <c r="E28" s="31">
        <f ca="1">IF(PaymentSchedule[[#This Row],[PMT '#]]&lt;&gt;"",ScheduledPayment,"")</f>
        <v>23702.550880986142</v>
      </c>
      <c r="F2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" s="31">
        <f ca="1">IF(PaymentSchedule[[#This Row],[PMT '#]]&lt;&gt;"",PaymentSchedule[[#This Row],[TOTAL PAYMENT]]-PaymentSchedule[[#This Row],[INTEREST]],"")</f>
        <v>3676.1855149828443</v>
      </c>
      <c r="I28" s="31">
        <f ca="1">IF(PaymentSchedule[[#This Row],[PMT '#]]&lt;&gt;"",PaymentSchedule[[#This Row],[BEGINNING BALANCE]]*(InterestRate/PaymentsPerYear),"")</f>
        <v>20026.365366003298</v>
      </c>
      <c r="J2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3693498.9589779335</v>
      </c>
      <c r="K28" s="31">
        <f ca="1">IF(PaymentSchedule[[#This Row],[PMT '#]]&lt;&gt;"",SUM(INDEX(PaymentSchedule[INTEREST],1,1):PaymentSchedule[[#This Row],[INTEREST]]),"")</f>
        <v>322739.77307371137</v>
      </c>
    </row>
    <row r="29" spans="2:11" x14ac:dyDescent="0.45">
      <c r="B29" s="33">
        <f ca="1">IF(LoanIsGood,IF(ROW()-ROW(PaymentSchedule[[#Headers],[PMT '#]])&gt;ScheduledNumberOfPayments,"",ROW()-ROW(PaymentSchedule[[#Headers],[PMT '#]])),"")</f>
        <v>17</v>
      </c>
      <c r="C29" s="30">
        <f ca="1">IF(PaymentSchedule[[#This Row],[PMT '#]]&lt;&gt;"",EOMONTH(LoanStartDate,ROW(PaymentSchedule[[#This Row],[PMT '#]])-ROW(PaymentSchedule[[#Headers],[PMT '#]])-2)+DAY(LoanStartDate),"")</f>
        <v>45642</v>
      </c>
      <c r="D29" s="31">
        <f ca="1">IF(PaymentSchedule[[#This Row],[PMT '#]]&lt;&gt;"",IF(ROW()-ROW(PaymentSchedule[[#Headers],[BEGINNING BALANCE]])=1,LoanAmount,INDEX(PaymentSchedule[ENDING BALANCE],ROW()-ROW(PaymentSchedule[[#Headers],[BEGINNING BALANCE]])-1)),"")</f>
        <v>3693498.9589779335</v>
      </c>
      <c r="E29" s="31">
        <f ca="1">IF(PaymentSchedule[[#This Row],[PMT '#]]&lt;&gt;"",ScheduledPayment,"")</f>
        <v>23702.550880986142</v>
      </c>
      <c r="F2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" s="31">
        <f ca="1">IF(PaymentSchedule[[#This Row],[PMT '#]]&lt;&gt;"",PaymentSchedule[[#This Row],[TOTAL PAYMENT]]-PaymentSchedule[[#This Row],[INTEREST]],"")</f>
        <v>3696.0981865223366</v>
      </c>
      <c r="I29" s="31">
        <f ca="1">IF(PaymentSchedule[[#This Row],[PMT '#]]&lt;&gt;"",PaymentSchedule[[#This Row],[BEGINNING BALANCE]]*(InterestRate/PaymentsPerYear),"")</f>
        <v>20006.452694463806</v>
      </c>
      <c r="J2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3689802.8607914113</v>
      </c>
      <c r="K29" s="31">
        <f ca="1">IF(PaymentSchedule[[#This Row],[PMT '#]]&lt;&gt;"",SUM(INDEX(PaymentSchedule[INTEREST],1,1):PaymentSchedule[[#This Row],[INTEREST]]),"")</f>
        <v>342746.22576817521</v>
      </c>
    </row>
    <row r="30" spans="2:11" x14ac:dyDescent="0.45">
      <c r="B30" s="33">
        <f ca="1">IF(LoanIsGood,IF(ROW()-ROW(PaymentSchedule[[#Headers],[PMT '#]])&gt;ScheduledNumberOfPayments,"",ROW()-ROW(PaymentSchedule[[#Headers],[PMT '#]])),"")</f>
        <v>18</v>
      </c>
      <c r="C30" s="30">
        <f ca="1">IF(PaymentSchedule[[#This Row],[PMT '#]]&lt;&gt;"",EOMONTH(LoanStartDate,ROW(PaymentSchedule[[#This Row],[PMT '#]])-ROW(PaymentSchedule[[#Headers],[PMT '#]])-2)+DAY(LoanStartDate),"")</f>
        <v>45673</v>
      </c>
      <c r="D30" s="31">
        <f ca="1">IF(PaymentSchedule[[#This Row],[PMT '#]]&lt;&gt;"",IF(ROW()-ROW(PaymentSchedule[[#Headers],[BEGINNING BALANCE]])=1,LoanAmount,INDEX(PaymentSchedule[ENDING BALANCE],ROW()-ROW(PaymentSchedule[[#Headers],[BEGINNING BALANCE]])-1)),"")</f>
        <v>3689802.8607914113</v>
      </c>
      <c r="E30" s="31">
        <f ca="1">IF(PaymentSchedule[[#This Row],[PMT '#]]&lt;&gt;"",ScheduledPayment,"")</f>
        <v>23702.550880986142</v>
      </c>
      <c r="F3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" s="31">
        <f ca="1">IF(PaymentSchedule[[#This Row],[PMT '#]]&lt;&gt;"",PaymentSchedule[[#This Row],[TOTAL PAYMENT]]-PaymentSchedule[[#This Row],[INTEREST]],"")</f>
        <v>3716.1187183659968</v>
      </c>
      <c r="I30" s="31">
        <f ca="1">IF(PaymentSchedule[[#This Row],[PMT '#]]&lt;&gt;"",PaymentSchedule[[#This Row],[BEGINNING BALANCE]]*(InterestRate/PaymentsPerYear),"")</f>
        <v>19986.432162620145</v>
      </c>
      <c r="J3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3686086.7420730451</v>
      </c>
      <c r="K30" s="31">
        <f ca="1">IF(PaymentSchedule[[#This Row],[PMT '#]]&lt;&gt;"",SUM(INDEX(PaymentSchedule[INTEREST],1,1):PaymentSchedule[[#This Row],[INTEREST]]),"")</f>
        <v>362732.65793079534</v>
      </c>
    </row>
    <row r="31" spans="2:11" x14ac:dyDescent="0.45">
      <c r="B31" s="33">
        <f ca="1">IF(LoanIsGood,IF(ROW()-ROW(PaymentSchedule[[#Headers],[PMT '#]])&gt;ScheduledNumberOfPayments,"",ROW()-ROW(PaymentSchedule[[#Headers],[PMT '#]])),"")</f>
        <v>19</v>
      </c>
      <c r="C31" s="30">
        <f ca="1">IF(PaymentSchedule[[#This Row],[PMT '#]]&lt;&gt;"",EOMONTH(LoanStartDate,ROW(PaymentSchedule[[#This Row],[PMT '#]])-ROW(PaymentSchedule[[#Headers],[PMT '#]])-2)+DAY(LoanStartDate),"")</f>
        <v>45704</v>
      </c>
      <c r="D31" s="31">
        <f ca="1">IF(PaymentSchedule[[#This Row],[PMT '#]]&lt;&gt;"",IF(ROW()-ROW(PaymentSchedule[[#Headers],[BEGINNING BALANCE]])=1,LoanAmount,INDEX(PaymentSchedule[ENDING BALANCE],ROW()-ROW(PaymentSchedule[[#Headers],[BEGINNING BALANCE]])-1)),"")</f>
        <v>3686086.7420730451</v>
      </c>
      <c r="E31" s="31">
        <f ca="1">IF(PaymentSchedule[[#This Row],[PMT '#]]&lt;&gt;"",ScheduledPayment,"")</f>
        <v>23702.550880986142</v>
      </c>
      <c r="F3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" s="31">
        <f ca="1">IF(PaymentSchedule[[#This Row],[PMT '#]]&lt;&gt;"",PaymentSchedule[[#This Row],[TOTAL PAYMENT]]-PaymentSchedule[[#This Row],[INTEREST]],"")</f>
        <v>3736.2476947571486</v>
      </c>
      <c r="I31" s="31">
        <f ca="1">IF(PaymentSchedule[[#This Row],[PMT '#]]&lt;&gt;"",PaymentSchedule[[#This Row],[BEGINNING BALANCE]]*(InterestRate/PaymentsPerYear),"")</f>
        <v>19966.303186228994</v>
      </c>
      <c r="J3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3682350.4943782878</v>
      </c>
      <c r="K31" s="31">
        <f ca="1">IF(PaymentSchedule[[#This Row],[PMT '#]]&lt;&gt;"",SUM(INDEX(PaymentSchedule[INTEREST],1,1):PaymentSchedule[[#This Row],[INTEREST]]),"")</f>
        <v>382698.9611170243</v>
      </c>
    </row>
    <row r="32" spans="2:11" x14ac:dyDescent="0.45">
      <c r="B32" s="33">
        <f ca="1">IF(LoanIsGood,IF(ROW()-ROW(PaymentSchedule[[#Headers],[PMT '#]])&gt;ScheduledNumberOfPayments,"",ROW()-ROW(PaymentSchedule[[#Headers],[PMT '#]])),"")</f>
        <v>20</v>
      </c>
      <c r="C32" s="30">
        <f ca="1">IF(PaymentSchedule[[#This Row],[PMT '#]]&lt;&gt;"",EOMONTH(LoanStartDate,ROW(PaymentSchedule[[#This Row],[PMT '#]])-ROW(PaymentSchedule[[#Headers],[PMT '#]])-2)+DAY(LoanStartDate),"")</f>
        <v>45732</v>
      </c>
      <c r="D32" s="31">
        <f ca="1">IF(PaymentSchedule[[#This Row],[PMT '#]]&lt;&gt;"",IF(ROW()-ROW(PaymentSchedule[[#Headers],[BEGINNING BALANCE]])=1,LoanAmount,INDEX(PaymentSchedule[ENDING BALANCE],ROW()-ROW(PaymentSchedule[[#Headers],[BEGINNING BALANCE]])-1)),"")</f>
        <v>3682350.4943782878</v>
      </c>
      <c r="E32" s="31">
        <f ca="1">IF(PaymentSchedule[[#This Row],[PMT '#]]&lt;&gt;"",ScheduledPayment,"")</f>
        <v>23702.550880986142</v>
      </c>
      <c r="F3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" s="31">
        <f ca="1">IF(PaymentSchedule[[#This Row],[PMT '#]]&lt;&gt;"",PaymentSchedule[[#This Row],[TOTAL PAYMENT]]-PaymentSchedule[[#This Row],[INTEREST]],"")</f>
        <v>3756.48570310375</v>
      </c>
      <c r="I32" s="31">
        <f ca="1">IF(PaymentSchedule[[#This Row],[PMT '#]]&lt;&gt;"",PaymentSchedule[[#This Row],[BEGINNING BALANCE]]*(InterestRate/PaymentsPerYear),"")</f>
        <v>19946.065177882392</v>
      </c>
      <c r="J3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3678594.0086751841</v>
      </c>
      <c r="K32" s="31">
        <f ca="1">IF(PaymentSchedule[[#This Row],[PMT '#]]&lt;&gt;"",SUM(INDEX(PaymentSchedule[INTEREST],1,1):PaymentSchedule[[#This Row],[INTEREST]]),"")</f>
        <v>402645.02629490668</v>
      </c>
    </row>
    <row r="33" spans="2:11" x14ac:dyDescent="0.45">
      <c r="B33" s="33">
        <f ca="1">IF(LoanIsGood,IF(ROW()-ROW(PaymentSchedule[[#Headers],[PMT '#]])&gt;ScheduledNumberOfPayments,"",ROW()-ROW(PaymentSchedule[[#Headers],[PMT '#]])),"")</f>
        <v>21</v>
      </c>
      <c r="C33" s="30">
        <f ca="1">IF(PaymentSchedule[[#This Row],[PMT '#]]&lt;&gt;"",EOMONTH(LoanStartDate,ROW(PaymentSchedule[[#This Row],[PMT '#]])-ROW(PaymentSchedule[[#Headers],[PMT '#]])-2)+DAY(LoanStartDate),"")</f>
        <v>45763</v>
      </c>
      <c r="D33" s="31">
        <f ca="1">IF(PaymentSchedule[[#This Row],[PMT '#]]&lt;&gt;"",IF(ROW()-ROW(PaymentSchedule[[#Headers],[BEGINNING BALANCE]])=1,LoanAmount,INDEX(PaymentSchedule[ENDING BALANCE],ROW()-ROW(PaymentSchedule[[#Headers],[BEGINNING BALANCE]])-1)),"")</f>
        <v>3678594.0086751841</v>
      </c>
      <c r="E33" s="31">
        <f ca="1">IF(PaymentSchedule[[#This Row],[PMT '#]]&lt;&gt;"",ScheduledPayment,"")</f>
        <v>23702.550880986142</v>
      </c>
      <c r="F3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" s="31">
        <f ca="1">IF(PaymentSchedule[[#This Row],[PMT '#]]&lt;&gt;"",PaymentSchedule[[#This Row],[TOTAL PAYMENT]]-PaymentSchedule[[#This Row],[INTEREST]],"")</f>
        <v>3776.8333339955607</v>
      </c>
      <c r="I33" s="31">
        <f ca="1">IF(PaymentSchedule[[#This Row],[PMT '#]]&lt;&gt;"",PaymentSchedule[[#This Row],[BEGINNING BALANCE]]*(InterestRate/PaymentsPerYear),"")</f>
        <v>19925.717546990581</v>
      </c>
      <c r="J3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3674817.1753411884</v>
      </c>
      <c r="K33" s="31">
        <f ca="1">IF(PaymentSchedule[[#This Row],[PMT '#]]&lt;&gt;"",SUM(INDEX(PaymentSchedule[INTEREST],1,1):PaymentSchedule[[#This Row],[INTEREST]]),"")</f>
        <v>422570.74384189729</v>
      </c>
    </row>
    <row r="34" spans="2:11" x14ac:dyDescent="0.45">
      <c r="B34" s="33">
        <f ca="1">IF(LoanIsGood,IF(ROW()-ROW(PaymentSchedule[[#Headers],[PMT '#]])&gt;ScheduledNumberOfPayments,"",ROW()-ROW(PaymentSchedule[[#Headers],[PMT '#]])),"")</f>
        <v>22</v>
      </c>
      <c r="C34" s="30">
        <f ca="1">IF(PaymentSchedule[[#This Row],[PMT '#]]&lt;&gt;"",EOMONTH(LoanStartDate,ROW(PaymentSchedule[[#This Row],[PMT '#]])-ROW(PaymentSchedule[[#Headers],[PMT '#]])-2)+DAY(LoanStartDate),"")</f>
        <v>45793</v>
      </c>
      <c r="D34" s="31">
        <f ca="1">IF(PaymentSchedule[[#This Row],[PMT '#]]&lt;&gt;"",IF(ROW()-ROW(PaymentSchedule[[#Headers],[BEGINNING BALANCE]])=1,LoanAmount,INDEX(PaymentSchedule[ENDING BALANCE],ROW()-ROW(PaymentSchedule[[#Headers],[BEGINNING BALANCE]])-1)),"")</f>
        <v>3674817.1753411884</v>
      </c>
      <c r="E34" s="31">
        <f ca="1">IF(PaymentSchedule[[#This Row],[PMT '#]]&lt;&gt;"",ScheduledPayment,"")</f>
        <v>23702.550880986142</v>
      </c>
      <c r="F3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" s="31">
        <f ca="1">IF(PaymentSchedule[[#This Row],[PMT '#]]&lt;&gt;"",PaymentSchedule[[#This Row],[TOTAL PAYMENT]]-PaymentSchedule[[#This Row],[INTEREST]],"")</f>
        <v>3797.2911812213715</v>
      </c>
      <c r="I34" s="31">
        <f ca="1">IF(PaymentSchedule[[#This Row],[PMT '#]]&lt;&gt;"",PaymentSchedule[[#This Row],[BEGINNING BALANCE]]*(InterestRate/PaymentsPerYear),"")</f>
        <v>19905.259699764771</v>
      </c>
      <c r="J3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3671019.8841599673</v>
      </c>
      <c r="K34" s="31">
        <f ca="1">IF(PaymentSchedule[[#This Row],[PMT '#]]&lt;&gt;"",SUM(INDEX(PaymentSchedule[INTEREST],1,1):PaymentSchedule[[#This Row],[INTEREST]]),"")</f>
        <v>442476.00354166207</v>
      </c>
    </row>
    <row r="35" spans="2:11" x14ac:dyDescent="0.45">
      <c r="B35" s="34">
        <f ca="1">IF(LoanIsGood,IF(ROW()-ROW(PaymentSchedule[[#Headers],[PMT '#]])&gt;ScheduledNumberOfPayments,"",ROW()-ROW(PaymentSchedule[[#Headers],[PMT '#]])),"")</f>
        <v>23</v>
      </c>
      <c r="C35" s="35">
        <f ca="1">IF(PaymentSchedule[[#This Row],[PMT '#]]&lt;&gt;"",EOMONTH(LoanStartDate,ROW(PaymentSchedule[[#This Row],[PMT '#]])-ROW(PaymentSchedule[[#Headers],[PMT '#]])-2)+DAY(LoanStartDate),"")</f>
        <v>45824</v>
      </c>
      <c r="D35" s="36">
        <f ca="1">IF(PaymentSchedule[[#This Row],[PMT '#]]&lt;&gt;"",IF(ROW()-ROW(PaymentSchedule[[#Headers],[BEGINNING BALANCE]])=1,LoanAmount,INDEX(PaymentSchedule[ENDING BALANCE],ROW()-ROW(PaymentSchedule[[#Headers],[BEGINNING BALANCE]])-1)),"")</f>
        <v>3671019.8841599673</v>
      </c>
      <c r="E35" s="36">
        <f ca="1">IF(PaymentSchedule[[#This Row],[PMT '#]]&lt;&gt;"",ScheduledPayment,"")</f>
        <v>23702.550880986142</v>
      </c>
      <c r="F35" s="36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" s="37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" s="36">
        <f ca="1">IF(PaymentSchedule[[#This Row],[PMT '#]]&lt;&gt;"",PaymentSchedule[[#This Row],[TOTAL PAYMENT]]-PaymentSchedule[[#This Row],[INTEREST]],"")</f>
        <v>3817.8598417863177</v>
      </c>
      <c r="I35" s="36">
        <f ca="1">IF(PaymentSchedule[[#This Row],[PMT '#]]&lt;&gt;"",PaymentSchedule[[#This Row],[BEGINNING BALANCE]]*(InterestRate/PaymentsPerYear),"")</f>
        <v>19884.691039199824</v>
      </c>
      <c r="J35" s="36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3667202.024318181</v>
      </c>
      <c r="K35" s="36">
        <f ca="1">IF(PaymentSchedule[[#This Row],[PMT '#]]&lt;&gt;"",SUM(INDEX(PaymentSchedule[INTEREST],1,1):PaymentSchedule[[#This Row],[INTEREST]]),"")</f>
        <v>462360.69458086189</v>
      </c>
    </row>
    <row r="36" spans="2:11" x14ac:dyDescent="0.45">
      <c r="B36" s="33">
        <f ca="1">IF(LoanIsGood,IF(ROW()-ROW(PaymentSchedule[[#Headers],[PMT '#]])&gt;ScheduledNumberOfPayments,"",ROW()-ROW(PaymentSchedule[[#Headers],[PMT '#]])),"")</f>
        <v>24</v>
      </c>
      <c r="C36" s="30">
        <f ca="1">IF(PaymentSchedule[[#This Row],[PMT '#]]&lt;&gt;"",EOMONTH(LoanStartDate,ROW(PaymentSchedule[[#This Row],[PMT '#]])-ROW(PaymentSchedule[[#Headers],[PMT '#]])-2)+DAY(LoanStartDate),"")</f>
        <v>45854</v>
      </c>
      <c r="D36" s="31">
        <f ca="1">IF(PaymentSchedule[[#This Row],[PMT '#]]&lt;&gt;"",IF(ROW()-ROW(PaymentSchedule[[#Headers],[BEGINNING BALANCE]])=1,LoanAmount,INDEX(PaymentSchedule[ENDING BALANCE],ROW()-ROW(PaymentSchedule[[#Headers],[BEGINNING BALANCE]])-1)),"")</f>
        <v>3667202.024318181</v>
      </c>
      <c r="E36" s="31">
        <f ca="1">IF(PaymentSchedule[[#This Row],[PMT '#]]&lt;&gt;"",ScheduledPayment,"")</f>
        <v>23702.550880986142</v>
      </c>
      <c r="F3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" s="31">
        <f ca="1">IF(PaymentSchedule[[#This Row],[PMT '#]]&lt;&gt;"",PaymentSchedule[[#This Row],[TOTAL PAYMENT]]-PaymentSchedule[[#This Row],[INTEREST]],"")</f>
        <v>3838.5399159293265</v>
      </c>
      <c r="I36" s="31">
        <f ca="1">IF(PaymentSchedule[[#This Row],[PMT '#]]&lt;&gt;"",PaymentSchedule[[#This Row],[BEGINNING BALANCE]]*(InterestRate/PaymentsPerYear),"")</f>
        <v>19864.010965056816</v>
      </c>
      <c r="J3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3663363.4844022514</v>
      </c>
      <c r="K36" s="31">
        <f ca="1">IF(PaymentSchedule[[#This Row],[PMT '#]]&lt;&gt;"",SUM(INDEX(PaymentSchedule[INTEREST],1,1):PaymentSchedule[[#This Row],[INTEREST]]),"")</f>
        <v>482224.70554591872</v>
      </c>
    </row>
    <row r="37" spans="2:11" x14ac:dyDescent="0.45">
      <c r="B37" s="33">
        <f ca="1">IF(LoanIsGood,IF(ROW()-ROW(PaymentSchedule[[#Headers],[PMT '#]])&gt;ScheduledNumberOfPayments,"",ROW()-ROW(PaymentSchedule[[#Headers],[PMT '#]])),"")</f>
        <v>25</v>
      </c>
      <c r="C37" s="30">
        <f ca="1">IF(PaymentSchedule[[#This Row],[PMT '#]]&lt;&gt;"",EOMONTH(LoanStartDate,ROW(PaymentSchedule[[#This Row],[PMT '#]])-ROW(PaymentSchedule[[#Headers],[PMT '#]])-2)+DAY(LoanStartDate),"")</f>
        <v>45885</v>
      </c>
      <c r="D37" s="31">
        <f ca="1">IF(PaymentSchedule[[#This Row],[PMT '#]]&lt;&gt;"",IF(ROW()-ROW(PaymentSchedule[[#Headers],[BEGINNING BALANCE]])=1,LoanAmount,INDEX(PaymentSchedule[ENDING BALANCE],ROW()-ROW(PaymentSchedule[[#Headers],[BEGINNING BALANCE]])-1)),"")</f>
        <v>3663363.4844022514</v>
      </c>
      <c r="E37" s="31">
        <f ca="1">IF(PaymentSchedule[[#This Row],[PMT '#]]&lt;&gt;"",ScheduledPayment,"")</f>
        <v>23702.550880986142</v>
      </c>
      <c r="F3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7" s="31">
        <f ca="1">IF(PaymentSchedule[[#This Row],[PMT '#]]&lt;&gt;"",PaymentSchedule[[#This Row],[TOTAL PAYMENT]]-PaymentSchedule[[#This Row],[INTEREST]],"")</f>
        <v>3859.3320071406124</v>
      </c>
      <c r="I37" s="31">
        <f ca="1">IF(PaymentSchedule[[#This Row],[PMT '#]]&lt;&gt;"",PaymentSchedule[[#This Row],[BEGINNING BALANCE]]*(InterestRate/PaymentsPerYear),"")</f>
        <v>19843.21887384553</v>
      </c>
      <c r="J3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3659504.152395111</v>
      </c>
      <c r="K37" s="31">
        <f ca="1">IF(PaymentSchedule[[#This Row],[PMT '#]]&lt;&gt;"",SUM(INDEX(PaymentSchedule[INTEREST],1,1):PaymentSchedule[[#This Row],[INTEREST]]),"")</f>
        <v>502067.92441976425</v>
      </c>
    </row>
    <row r="38" spans="2:11" x14ac:dyDescent="0.45">
      <c r="B38" s="33">
        <f ca="1">IF(LoanIsGood,IF(ROW()-ROW(PaymentSchedule[[#Headers],[PMT '#]])&gt;ScheduledNumberOfPayments,"",ROW()-ROW(PaymentSchedule[[#Headers],[PMT '#]])),"")</f>
        <v>26</v>
      </c>
      <c r="C38" s="30">
        <f ca="1">IF(PaymentSchedule[[#This Row],[PMT '#]]&lt;&gt;"",EOMONTH(LoanStartDate,ROW(PaymentSchedule[[#This Row],[PMT '#]])-ROW(PaymentSchedule[[#Headers],[PMT '#]])-2)+DAY(LoanStartDate),"")</f>
        <v>45916</v>
      </c>
      <c r="D38" s="31">
        <f ca="1">IF(PaymentSchedule[[#This Row],[PMT '#]]&lt;&gt;"",IF(ROW()-ROW(PaymentSchedule[[#Headers],[BEGINNING BALANCE]])=1,LoanAmount,INDEX(PaymentSchedule[ENDING BALANCE],ROW()-ROW(PaymentSchedule[[#Headers],[BEGINNING BALANCE]])-1)),"")</f>
        <v>3659504.152395111</v>
      </c>
      <c r="E38" s="31">
        <f ca="1">IF(PaymentSchedule[[#This Row],[PMT '#]]&lt;&gt;"",ScheduledPayment,"")</f>
        <v>23702.550880986142</v>
      </c>
      <c r="F3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8" s="31">
        <f ca="1">IF(PaymentSchedule[[#This Row],[PMT '#]]&lt;&gt;"",PaymentSchedule[[#This Row],[TOTAL PAYMENT]]-PaymentSchedule[[#This Row],[INTEREST]],"")</f>
        <v>3880.2367221792883</v>
      </c>
      <c r="I38" s="31">
        <f ca="1">IF(PaymentSchedule[[#This Row],[PMT '#]]&lt;&gt;"",PaymentSchedule[[#This Row],[BEGINNING BALANCE]]*(InterestRate/PaymentsPerYear),"")</f>
        <v>19822.314158806854</v>
      </c>
      <c r="J3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3655623.9156729318</v>
      </c>
      <c r="K38" s="31">
        <f ca="1">IF(PaymentSchedule[[#This Row],[PMT '#]]&lt;&gt;"",SUM(INDEX(PaymentSchedule[INTEREST],1,1):PaymentSchedule[[#This Row],[INTEREST]]),"")</f>
        <v>521890.23857857112</v>
      </c>
    </row>
    <row r="39" spans="2:11" x14ac:dyDescent="0.45">
      <c r="B39" s="33">
        <f ca="1">IF(LoanIsGood,IF(ROW()-ROW(PaymentSchedule[[#Headers],[PMT '#]])&gt;ScheduledNumberOfPayments,"",ROW()-ROW(PaymentSchedule[[#Headers],[PMT '#]])),"")</f>
        <v>27</v>
      </c>
      <c r="C39" s="30">
        <f ca="1">IF(PaymentSchedule[[#This Row],[PMT '#]]&lt;&gt;"",EOMONTH(LoanStartDate,ROW(PaymentSchedule[[#This Row],[PMT '#]])-ROW(PaymentSchedule[[#Headers],[PMT '#]])-2)+DAY(LoanStartDate),"")</f>
        <v>45946</v>
      </c>
      <c r="D39" s="31">
        <f ca="1">IF(PaymentSchedule[[#This Row],[PMT '#]]&lt;&gt;"",IF(ROW()-ROW(PaymentSchedule[[#Headers],[BEGINNING BALANCE]])=1,LoanAmount,INDEX(PaymentSchedule[ENDING BALANCE],ROW()-ROW(PaymentSchedule[[#Headers],[BEGINNING BALANCE]])-1)),"")</f>
        <v>3655623.9156729318</v>
      </c>
      <c r="E39" s="31">
        <f ca="1">IF(PaymentSchedule[[#This Row],[PMT '#]]&lt;&gt;"",ScheduledPayment,"")</f>
        <v>23702.550880986142</v>
      </c>
      <c r="F3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9" s="31">
        <f ca="1">IF(PaymentSchedule[[#This Row],[PMT '#]]&lt;&gt;"",PaymentSchedule[[#This Row],[TOTAL PAYMENT]]-PaymentSchedule[[#This Row],[INTEREST]],"")</f>
        <v>3901.2546710910938</v>
      </c>
      <c r="I39" s="31">
        <f ca="1">IF(PaymentSchedule[[#This Row],[PMT '#]]&lt;&gt;"",PaymentSchedule[[#This Row],[BEGINNING BALANCE]]*(InterestRate/PaymentsPerYear),"")</f>
        <v>19801.296209895048</v>
      </c>
      <c r="J3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3651722.6610018406</v>
      </c>
      <c r="K39" s="31">
        <f ca="1">IF(PaymentSchedule[[#This Row],[PMT '#]]&lt;&gt;"",SUM(INDEX(PaymentSchedule[INTEREST],1,1):PaymentSchedule[[#This Row],[INTEREST]]),"")</f>
        <v>541691.53478846618</v>
      </c>
    </row>
    <row r="40" spans="2:11" x14ac:dyDescent="0.45">
      <c r="B40" s="33">
        <f ca="1">IF(LoanIsGood,IF(ROW()-ROW(PaymentSchedule[[#Headers],[PMT '#]])&gt;ScheduledNumberOfPayments,"",ROW()-ROW(PaymentSchedule[[#Headers],[PMT '#]])),"")</f>
        <v>28</v>
      </c>
      <c r="C40" s="30">
        <f ca="1">IF(PaymentSchedule[[#This Row],[PMT '#]]&lt;&gt;"",EOMONTH(LoanStartDate,ROW(PaymentSchedule[[#This Row],[PMT '#]])-ROW(PaymentSchedule[[#Headers],[PMT '#]])-2)+DAY(LoanStartDate),"")</f>
        <v>45977</v>
      </c>
      <c r="D40" s="31">
        <f ca="1">IF(PaymentSchedule[[#This Row],[PMT '#]]&lt;&gt;"",IF(ROW()-ROW(PaymentSchedule[[#Headers],[BEGINNING BALANCE]])=1,LoanAmount,INDEX(PaymentSchedule[ENDING BALANCE],ROW()-ROW(PaymentSchedule[[#Headers],[BEGINNING BALANCE]])-1)),"")</f>
        <v>3651722.6610018406</v>
      </c>
      <c r="E40" s="31">
        <f ca="1">IF(PaymentSchedule[[#This Row],[PMT '#]]&lt;&gt;"",ScheduledPayment,"")</f>
        <v>23702.550880986142</v>
      </c>
      <c r="F4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0" s="31">
        <f ca="1">IF(PaymentSchedule[[#This Row],[PMT '#]]&lt;&gt;"",PaymentSchedule[[#This Row],[TOTAL PAYMENT]]-PaymentSchedule[[#This Row],[INTEREST]],"")</f>
        <v>3922.3864672261698</v>
      </c>
      <c r="I40" s="31">
        <f ca="1">IF(PaymentSchedule[[#This Row],[PMT '#]]&lt;&gt;"",PaymentSchedule[[#This Row],[BEGINNING BALANCE]]*(InterestRate/PaymentsPerYear),"")</f>
        <v>19780.164413759972</v>
      </c>
      <c r="J4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3647800.2745346143</v>
      </c>
      <c r="K40" s="31">
        <f ca="1">IF(PaymentSchedule[[#This Row],[PMT '#]]&lt;&gt;"",SUM(INDEX(PaymentSchedule[INTEREST],1,1):PaymentSchedule[[#This Row],[INTEREST]]),"")</f>
        <v>561471.69920222613</v>
      </c>
    </row>
    <row r="41" spans="2:11" x14ac:dyDescent="0.45">
      <c r="B41" s="33">
        <f ca="1">IF(LoanIsGood,IF(ROW()-ROW(PaymentSchedule[[#Headers],[PMT '#]])&gt;ScheduledNumberOfPayments,"",ROW()-ROW(PaymentSchedule[[#Headers],[PMT '#]])),"")</f>
        <v>29</v>
      </c>
      <c r="C41" s="30">
        <f ca="1">IF(PaymentSchedule[[#This Row],[PMT '#]]&lt;&gt;"",EOMONTH(LoanStartDate,ROW(PaymentSchedule[[#This Row],[PMT '#]])-ROW(PaymentSchedule[[#Headers],[PMT '#]])-2)+DAY(LoanStartDate),"")</f>
        <v>46007</v>
      </c>
      <c r="D41" s="31">
        <f ca="1">IF(PaymentSchedule[[#This Row],[PMT '#]]&lt;&gt;"",IF(ROW()-ROW(PaymentSchedule[[#Headers],[BEGINNING BALANCE]])=1,LoanAmount,INDEX(PaymentSchedule[ENDING BALANCE],ROW()-ROW(PaymentSchedule[[#Headers],[BEGINNING BALANCE]])-1)),"")</f>
        <v>3647800.2745346143</v>
      </c>
      <c r="E41" s="31">
        <f ca="1">IF(PaymentSchedule[[#This Row],[PMT '#]]&lt;&gt;"",ScheduledPayment,"")</f>
        <v>23702.550880986142</v>
      </c>
      <c r="F4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1" s="31">
        <f ca="1">IF(PaymentSchedule[[#This Row],[PMT '#]]&lt;&gt;"",PaymentSchedule[[#This Row],[TOTAL PAYMENT]]-PaymentSchedule[[#This Row],[INTEREST]],"")</f>
        <v>3943.6327272569797</v>
      </c>
      <c r="I41" s="31">
        <f ca="1">IF(PaymentSchedule[[#This Row],[PMT '#]]&lt;&gt;"",PaymentSchedule[[#This Row],[BEGINNING BALANCE]]*(InterestRate/PaymentsPerYear),"")</f>
        <v>19758.918153729162</v>
      </c>
      <c r="J4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3643856.6418073573</v>
      </c>
      <c r="K41" s="31">
        <f ca="1">IF(PaymentSchedule[[#This Row],[PMT '#]]&lt;&gt;"",SUM(INDEX(PaymentSchedule[INTEREST],1,1):PaymentSchedule[[#This Row],[INTEREST]]),"")</f>
        <v>581230.6173559553</v>
      </c>
    </row>
    <row r="42" spans="2:11" x14ac:dyDescent="0.45">
      <c r="B42" s="33">
        <f ca="1">IF(LoanIsGood,IF(ROW()-ROW(PaymentSchedule[[#Headers],[PMT '#]])&gt;ScheduledNumberOfPayments,"",ROW()-ROW(PaymentSchedule[[#Headers],[PMT '#]])),"")</f>
        <v>30</v>
      </c>
      <c r="C42" s="30">
        <f ca="1">IF(PaymentSchedule[[#This Row],[PMT '#]]&lt;&gt;"",EOMONTH(LoanStartDate,ROW(PaymentSchedule[[#This Row],[PMT '#]])-ROW(PaymentSchedule[[#Headers],[PMT '#]])-2)+DAY(LoanStartDate),"")</f>
        <v>46038</v>
      </c>
      <c r="D42" s="31">
        <f ca="1">IF(PaymentSchedule[[#This Row],[PMT '#]]&lt;&gt;"",IF(ROW()-ROW(PaymentSchedule[[#Headers],[BEGINNING BALANCE]])=1,LoanAmount,INDEX(PaymentSchedule[ENDING BALANCE],ROW()-ROW(PaymentSchedule[[#Headers],[BEGINNING BALANCE]])-1)),"")</f>
        <v>3643856.6418073573</v>
      </c>
      <c r="E42" s="31">
        <f ca="1">IF(PaymentSchedule[[#This Row],[PMT '#]]&lt;&gt;"",ScheduledPayment,"")</f>
        <v>23702.550880986142</v>
      </c>
      <c r="F4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2" s="31">
        <f ca="1">IF(PaymentSchedule[[#This Row],[PMT '#]]&lt;&gt;"",PaymentSchedule[[#This Row],[TOTAL PAYMENT]]-PaymentSchedule[[#This Row],[INTEREST]],"")</f>
        <v>3964.9940711962881</v>
      </c>
      <c r="I42" s="31">
        <f ca="1">IF(PaymentSchedule[[#This Row],[PMT '#]]&lt;&gt;"",PaymentSchedule[[#This Row],[BEGINNING BALANCE]]*(InterestRate/PaymentsPerYear),"")</f>
        <v>19737.556809789854</v>
      </c>
      <c r="J4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3639891.647736161</v>
      </c>
      <c r="K42" s="31">
        <f ca="1">IF(PaymentSchedule[[#This Row],[PMT '#]]&lt;&gt;"",SUM(INDEX(PaymentSchedule[INTEREST],1,1):PaymentSchedule[[#This Row],[INTEREST]]),"")</f>
        <v>600968.17416574515</v>
      </c>
    </row>
    <row r="43" spans="2:11" x14ac:dyDescent="0.45">
      <c r="B43" s="33">
        <f ca="1">IF(LoanIsGood,IF(ROW()-ROW(PaymentSchedule[[#Headers],[PMT '#]])&gt;ScheduledNumberOfPayments,"",ROW()-ROW(PaymentSchedule[[#Headers],[PMT '#]])),"")</f>
        <v>31</v>
      </c>
      <c r="C43" s="30">
        <f ca="1">IF(PaymentSchedule[[#This Row],[PMT '#]]&lt;&gt;"",EOMONTH(LoanStartDate,ROW(PaymentSchedule[[#This Row],[PMT '#]])-ROW(PaymentSchedule[[#Headers],[PMT '#]])-2)+DAY(LoanStartDate),"")</f>
        <v>46069</v>
      </c>
      <c r="D43" s="31">
        <f ca="1">IF(PaymentSchedule[[#This Row],[PMT '#]]&lt;&gt;"",IF(ROW()-ROW(PaymentSchedule[[#Headers],[BEGINNING BALANCE]])=1,LoanAmount,INDEX(PaymentSchedule[ENDING BALANCE],ROW()-ROW(PaymentSchedule[[#Headers],[BEGINNING BALANCE]])-1)),"")</f>
        <v>3639891.647736161</v>
      </c>
      <c r="E43" s="31">
        <f ca="1">IF(PaymentSchedule[[#This Row],[PMT '#]]&lt;&gt;"",ScheduledPayment,"")</f>
        <v>23702.550880986142</v>
      </c>
      <c r="F4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3" s="31">
        <f ca="1">IF(PaymentSchedule[[#This Row],[PMT '#]]&lt;&gt;"",PaymentSchedule[[#This Row],[TOTAL PAYMENT]]-PaymentSchedule[[#This Row],[INTEREST]],"")</f>
        <v>3986.4711224152707</v>
      </c>
      <c r="I43" s="31">
        <f ca="1">IF(PaymentSchedule[[#This Row],[PMT '#]]&lt;&gt;"",PaymentSchedule[[#This Row],[BEGINNING BALANCE]]*(InterestRate/PaymentsPerYear),"")</f>
        <v>19716.079758570871</v>
      </c>
      <c r="J4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3635905.1766137457</v>
      </c>
      <c r="K43" s="31">
        <f ca="1">IF(PaymentSchedule[[#This Row],[PMT '#]]&lt;&gt;"",SUM(INDEX(PaymentSchedule[INTEREST],1,1):PaymentSchedule[[#This Row],[INTEREST]]),"")</f>
        <v>620684.25392431603</v>
      </c>
    </row>
    <row r="44" spans="2:11" x14ac:dyDescent="0.45">
      <c r="B44" s="33">
        <f ca="1">IF(LoanIsGood,IF(ROW()-ROW(PaymentSchedule[[#Headers],[PMT '#]])&gt;ScheduledNumberOfPayments,"",ROW()-ROW(PaymentSchedule[[#Headers],[PMT '#]])),"")</f>
        <v>32</v>
      </c>
      <c r="C44" s="30">
        <f ca="1">IF(PaymentSchedule[[#This Row],[PMT '#]]&lt;&gt;"",EOMONTH(LoanStartDate,ROW(PaymentSchedule[[#This Row],[PMT '#]])-ROW(PaymentSchedule[[#Headers],[PMT '#]])-2)+DAY(LoanStartDate),"")</f>
        <v>46097</v>
      </c>
      <c r="D44" s="31">
        <f ca="1">IF(PaymentSchedule[[#This Row],[PMT '#]]&lt;&gt;"",IF(ROW()-ROW(PaymentSchedule[[#Headers],[BEGINNING BALANCE]])=1,LoanAmount,INDEX(PaymentSchedule[ENDING BALANCE],ROW()-ROW(PaymentSchedule[[#Headers],[BEGINNING BALANCE]])-1)),"")</f>
        <v>3635905.1766137457</v>
      </c>
      <c r="E44" s="31">
        <f ca="1">IF(PaymentSchedule[[#This Row],[PMT '#]]&lt;&gt;"",ScheduledPayment,"")</f>
        <v>23702.550880986142</v>
      </c>
      <c r="F4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4" s="31">
        <f ca="1">IF(PaymentSchedule[[#This Row],[PMT '#]]&lt;&gt;"",PaymentSchedule[[#This Row],[TOTAL PAYMENT]]-PaymentSchedule[[#This Row],[INTEREST]],"")</f>
        <v>4008.0645076616856</v>
      </c>
      <c r="I44" s="31">
        <f ca="1">IF(PaymentSchedule[[#This Row],[PMT '#]]&lt;&gt;"",PaymentSchedule[[#This Row],[BEGINNING BALANCE]]*(InterestRate/PaymentsPerYear),"")</f>
        <v>19694.486373324457</v>
      </c>
      <c r="J4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3631897.1121060839</v>
      </c>
      <c r="K44" s="31">
        <f ca="1">IF(PaymentSchedule[[#This Row],[PMT '#]]&lt;&gt;"",SUM(INDEX(PaymentSchedule[INTEREST],1,1):PaymentSchedule[[#This Row],[INTEREST]]),"")</f>
        <v>640378.74029764044</v>
      </c>
    </row>
    <row r="45" spans="2:11" x14ac:dyDescent="0.45">
      <c r="B45" s="33">
        <f ca="1">IF(LoanIsGood,IF(ROW()-ROW(PaymentSchedule[[#Headers],[PMT '#]])&gt;ScheduledNumberOfPayments,"",ROW()-ROW(PaymentSchedule[[#Headers],[PMT '#]])),"")</f>
        <v>33</v>
      </c>
      <c r="C45" s="30">
        <f ca="1">IF(PaymentSchedule[[#This Row],[PMT '#]]&lt;&gt;"",EOMONTH(LoanStartDate,ROW(PaymentSchedule[[#This Row],[PMT '#]])-ROW(PaymentSchedule[[#Headers],[PMT '#]])-2)+DAY(LoanStartDate),"")</f>
        <v>46128</v>
      </c>
      <c r="D45" s="31">
        <f ca="1">IF(PaymentSchedule[[#This Row],[PMT '#]]&lt;&gt;"",IF(ROW()-ROW(PaymentSchedule[[#Headers],[BEGINNING BALANCE]])=1,LoanAmount,INDEX(PaymentSchedule[ENDING BALANCE],ROW()-ROW(PaymentSchedule[[#Headers],[BEGINNING BALANCE]])-1)),"")</f>
        <v>3631897.1121060839</v>
      </c>
      <c r="E45" s="31">
        <f ca="1">IF(PaymentSchedule[[#This Row],[PMT '#]]&lt;&gt;"",ScheduledPayment,"")</f>
        <v>23702.550880986142</v>
      </c>
      <c r="F4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5" s="31">
        <f ca="1">IF(PaymentSchedule[[#This Row],[PMT '#]]&lt;&gt;"",PaymentSchedule[[#This Row],[TOTAL PAYMENT]]-PaymentSchedule[[#This Row],[INTEREST]],"")</f>
        <v>4029.7748570781878</v>
      </c>
      <c r="I45" s="31">
        <f ca="1">IF(PaymentSchedule[[#This Row],[PMT '#]]&lt;&gt;"",PaymentSchedule[[#This Row],[BEGINNING BALANCE]]*(InterestRate/PaymentsPerYear),"")</f>
        <v>19672.776023907954</v>
      </c>
      <c r="J4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3627867.3372490057</v>
      </c>
      <c r="K45" s="31">
        <f ca="1">IF(PaymentSchedule[[#This Row],[PMT '#]]&lt;&gt;"",SUM(INDEX(PaymentSchedule[INTEREST],1,1):PaymentSchedule[[#This Row],[INTEREST]]),"")</f>
        <v>660051.51632154838</v>
      </c>
    </row>
    <row r="46" spans="2:11" x14ac:dyDescent="0.45">
      <c r="B46" s="33">
        <f ca="1">IF(LoanIsGood,IF(ROW()-ROW(PaymentSchedule[[#Headers],[PMT '#]])&gt;ScheduledNumberOfPayments,"",ROW()-ROW(PaymentSchedule[[#Headers],[PMT '#]])),"")</f>
        <v>34</v>
      </c>
      <c r="C46" s="30">
        <f ca="1">IF(PaymentSchedule[[#This Row],[PMT '#]]&lt;&gt;"",EOMONTH(LoanStartDate,ROW(PaymentSchedule[[#This Row],[PMT '#]])-ROW(PaymentSchedule[[#Headers],[PMT '#]])-2)+DAY(LoanStartDate),"")</f>
        <v>46158</v>
      </c>
      <c r="D46" s="31">
        <f ca="1">IF(PaymentSchedule[[#This Row],[PMT '#]]&lt;&gt;"",IF(ROW()-ROW(PaymentSchedule[[#Headers],[BEGINNING BALANCE]])=1,LoanAmount,INDEX(PaymentSchedule[ENDING BALANCE],ROW()-ROW(PaymentSchedule[[#Headers],[BEGINNING BALANCE]])-1)),"")</f>
        <v>3627867.3372490057</v>
      </c>
      <c r="E46" s="31">
        <f ca="1">IF(PaymentSchedule[[#This Row],[PMT '#]]&lt;&gt;"",ScheduledPayment,"")</f>
        <v>23702.550880986142</v>
      </c>
      <c r="F4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6" s="31">
        <f ca="1">IF(PaymentSchedule[[#This Row],[PMT '#]]&lt;&gt;"",PaymentSchedule[[#This Row],[TOTAL PAYMENT]]-PaymentSchedule[[#This Row],[INTEREST]],"")</f>
        <v>4051.6028042206926</v>
      </c>
      <c r="I46" s="31">
        <f ca="1">IF(PaymentSchedule[[#This Row],[PMT '#]]&lt;&gt;"",PaymentSchedule[[#This Row],[BEGINNING BALANCE]]*(InterestRate/PaymentsPerYear),"")</f>
        <v>19650.94807676545</v>
      </c>
      <c r="J4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3623815.7344447849</v>
      </c>
      <c r="K46" s="31">
        <f ca="1">IF(PaymentSchedule[[#This Row],[PMT '#]]&lt;&gt;"",SUM(INDEX(PaymentSchedule[INTEREST],1,1):PaymentSchedule[[#This Row],[INTEREST]]),"")</f>
        <v>679702.46439831378</v>
      </c>
    </row>
    <row r="47" spans="2:11" x14ac:dyDescent="0.45">
      <c r="B47" s="33">
        <f ca="1">IF(LoanIsGood,IF(ROW()-ROW(PaymentSchedule[[#Headers],[PMT '#]])&gt;ScheduledNumberOfPayments,"",ROW()-ROW(PaymentSchedule[[#Headers],[PMT '#]])),"")</f>
        <v>35</v>
      </c>
      <c r="C47" s="30">
        <f ca="1">IF(PaymentSchedule[[#This Row],[PMT '#]]&lt;&gt;"",EOMONTH(LoanStartDate,ROW(PaymentSchedule[[#This Row],[PMT '#]])-ROW(PaymentSchedule[[#Headers],[PMT '#]])-2)+DAY(LoanStartDate),"")</f>
        <v>46189</v>
      </c>
      <c r="D47" s="31">
        <f ca="1">IF(PaymentSchedule[[#This Row],[PMT '#]]&lt;&gt;"",IF(ROW()-ROW(PaymentSchedule[[#Headers],[BEGINNING BALANCE]])=1,LoanAmount,INDEX(PaymentSchedule[ENDING BALANCE],ROW()-ROW(PaymentSchedule[[#Headers],[BEGINNING BALANCE]])-1)),"")</f>
        <v>3623815.7344447849</v>
      </c>
      <c r="E47" s="31">
        <f ca="1">IF(PaymentSchedule[[#This Row],[PMT '#]]&lt;&gt;"",ScheduledPayment,"")</f>
        <v>23702.550880986142</v>
      </c>
      <c r="F4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7" s="31">
        <f ca="1">IF(PaymentSchedule[[#This Row],[PMT '#]]&lt;&gt;"",PaymentSchedule[[#This Row],[TOTAL PAYMENT]]-PaymentSchedule[[#This Row],[INTEREST]],"")</f>
        <v>4073.5489860768903</v>
      </c>
      <c r="I47" s="31">
        <f ca="1">IF(PaymentSchedule[[#This Row],[PMT '#]]&lt;&gt;"",PaymentSchedule[[#This Row],[BEGINNING BALANCE]]*(InterestRate/PaymentsPerYear),"")</f>
        <v>19629.001894909252</v>
      </c>
      <c r="J4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3619742.1854587081</v>
      </c>
      <c r="K47" s="31">
        <f ca="1">IF(PaymentSchedule[[#This Row],[PMT '#]]&lt;&gt;"",SUM(INDEX(PaymentSchedule[INTEREST],1,1):PaymentSchedule[[#This Row],[INTEREST]]),"")</f>
        <v>699331.46629322309</v>
      </c>
    </row>
    <row r="48" spans="2:11" x14ac:dyDescent="0.45">
      <c r="B48" s="33">
        <f ca="1">IF(LoanIsGood,IF(ROW()-ROW(PaymentSchedule[[#Headers],[PMT '#]])&gt;ScheduledNumberOfPayments,"",ROW()-ROW(PaymentSchedule[[#Headers],[PMT '#]])),"")</f>
        <v>36</v>
      </c>
      <c r="C48" s="30">
        <f ca="1">IF(PaymentSchedule[[#This Row],[PMT '#]]&lt;&gt;"",EOMONTH(LoanStartDate,ROW(PaymentSchedule[[#This Row],[PMT '#]])-ROW(PaymentSchedule[[#Headers],[PMT '#]])-2)+DAY(LoanStartDate),"")</f>
        <v>46219</v>
      </c>
      <c r="D48" s="31">
        <f ca="1">IF(PaymentSchedule[[#This Row],[PMT '#]]&lt;&gt;"",IF(ROW()-ROW(PaymentSchedule[[#Headers],[BEGINNING BALANCE]])=1,LoanAmount,INDEX(PaymentSchedule[ENDING BALANCE],ROW()-ROW(PaymentSchedule[[#Headers],[BEGINNING BALANCE]])-1)),"")</f>
        <v>3619742.1854587081</v>
      </c>
      <c r="E48" s="31">
        <f ca="1">IF(PaymentSchedule[[#This Row],[PMT '#]]&lt;&gt;"",ScheduledPayment,"")</f>
        <v>23702.550880986142</v>
      </c>
      <c r="F4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8" s="31">
        <f ca="1">IF(PaymentSchedule[[#This Row],[PMT '#]]&lt;&gt;"",PaymentSchedule[[#This Row],[TOTAL PAYMENT]]-PaymentSchedule[[#This Row],[INTEREST]],"")</f>
        <v>4095.6140430848063</v>
      </c>
      <c r="I48" s="31">
        <f ca="1">IF(PaymentSchedule[[#This Row],[PMT '#]]&lt;&gt;"",PaymentSchedule[[#This Row],[BEGINNING BALANCE]]*(InterestRate/PaymentsPerYear),"")</f>
        <v>19606.936837901336</v>
      </c>
      <c r="J4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3615646.5714156232</v>
      </c>
      <c r="K48" s="31">
        <f ca="1">IF(PaymentSchedule[[#This Row],[PMT '#]]&lt;&gt;"",SUM(INDEX(PaymentSchedule[INTEREST],1,1):PaymentSchedule[[#This Row],[INTEREST]]),"")</f>
        <v>718938.40313112445</v>
      </c>
    </row>
    <row r="49" spans="2:11" x14ac:dyDescent="0.45">
      <c r="B49" s="33">
        <f ca="1">IF(LoanIsGood,IF(ROW()-ROW(PaymentSchedule[[#Headers],[PMT '#]])&gt;ScheduledNumberOfPayments,"",ROW()-ROW(PaymentSchedule[[#Headers],[PMT '#]])),"")</f>
        <v>37</v>
      </c>
      <c r="C49" s="30">
        <f ca="1">IF(PaymentSchedule[[#This Row],[PMT '#]]&lt;&gt;"",EOMONTH(LoanStartDate,ROW(PaymentSchedule[[#This Row],[PMT '#]])-ROW(PaymentSchedule[[#Headers],[PMT '#]])-2)+DAY(LoanStartDate),"")</f>
        <v>46250</v>
      </c>
      <c r="D49" s="31">
        <f ca="1">IF(PaymentSchedule[[#This Row],[PMT '#]]&lt;&gt;"",IF(ROW()-ROW(PaymentSchedule[[#Headers],[BEGINNING BALANCE]])=1,LoanAmount,INDEX(PaymentSchedule[ENDING BALANCE],ROW()-ROW(PaymentSchedule[[#Headers],[BEGINNING BALANCE]])-1)),"")</f>
        <v>3615646.5714156232</v>
      </c>
      <c r="E49" s="31">
        <f ca="1">IF(PaymentSchedule[[#This Row],[PMT '#]]&lt;&gt;"",ScheduledPayment,"")</f>
        <v>23702.550880986142</v>
      </c>
      <c r="F4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4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49" s="31">
        <f ca="1">IF(PaymentSchedule[[#This Row],[PMT '#]]&lt;&gt;"",PaymentSchedule[[#This Row],[TOTAL PAYMENT]]-PaymentSchedule[[#This Row],[INTEREST]],"")</f>
        <v>4117.7986191515156</v>
      </c>
      <c r="I49" s="31">
        <f ca="1">IF(PaymentSchedule[[#This Row],[PMT '#]]&lt;&gt;"",PaymentSchedule[[#This Row],[BEGINNING BALANCE]]*(InterestRate/PaymentsPerYear),"")</f>
        <v>19584.752261834627</v>
      </c>
      <c r="J4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3611528.7727964716</v>
      </c>
      <c r="K49" s="31">
        <f ca="1">IF(PaymentSchedule[[#This Row],[PMT '#]]&lt;&gt;"",SUM(INDEX(PaymentSchedule[INTEREST],1,1):PaymentSchedule[[#This Row],[INTEREST]]),"")</f>
        <v>738523.15539295902</v>
      </c>
    </row>
    <row r="50" spans="2:11" x14ac:dyDescent="0.45">
      <c r="B50" s="33">
        <f ca="1">IF(LoanIsGood,IF(ROW()-ROW(PaymentSchedule[[#Headers],[PMT '#]])&gt;ScheduledNumberOfPayments,"",ROW()-ROW(PaymentSchedule[[#Headers],[PMT '#]])),"")</f>
        <v>38</v>
      </c>
      <c r="C50" s="30">
        <f ca="1">IF(PaymentSchedule[[#This Row],[PMT '#]]&lt;&gt;"",EOMONTH(LoanStartDate,ROW(PaymentSchedule[[#This Row],[PMT '#]])-ROW(PaymentSchedule[[#Headers],[PMT '#]])-2)+DAY(LoanStartDate),"")</f>
        <v>46281</v>
      </c>
      <c r="D50" s="31">
        <f ca="1">IF(PaymentSchedule[[#This Row],[PMT '#]]&lt;&gt;"",IF(ROW()-ROW(PaymentSchedule[[#Headers],[BEGINNING BALANCE]])=1,LoanAmount,INDEX(PaymentSchedule[ENDING BALANCE],ROW()-ROW(PaymentSchedule[[#Headers],[BEGINNING BALANCE]])-1)),"")</f>
        <v>3611528.7727964716</v>
      </c>
      <c r="E50" s="31">
        <f ca="1">IF(PaymentSchedule[[#This Row],[PMT '#]]&lt;&gt;"",ScheduledPayment,"")</f>
        <v>23702.550880986142</v>
      </c>
      <c r="F5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0" s="31">
        <f ca="1">IF(PaymentSchedule[[#This Row],[PMT '#]]&lt;&gt;"",PaymentSchedule[[#This Row],[TOTAL PAYMENT]]-PaymentSchedule[[#This Row],[INTEREST]],"")</f>
        <v>4140.1033616719214</v>
      </c>
      <c r="I50" s="31">
        <f ca="1">IF(PaymentSchedule[[#This Row],[PMT '#]]&lt;&gt;"",PaymentSchedule[[#This Row],[BEGINNING BALANCE]]*(InterestRate/PaymentsPerYear),"")</f>
        <v>19562.447519314221</v>
      </c>
      <c r="J5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3607388.6694347998</v>
      </c>
      <c r="K50" s="31">
        <f ca="1">IF(PaymentSchedule[[#This Row],[PMT '#]]&lt;&gt;"",SUM(INDEX(PaymentSchedule[INTEREST],1,1):PaymentSchedule[[#This Row],[INTEREST]]),"")</f>
        <v>758085.60291227326</v>
      </c>
    </row>
    <row r="51" spans="2:11" x14ac:dyDescent="0.45">
      <c r="B51" s="33">
        <f ca="1">IF(LoanIsGood,IF(ROW()-ROW(PaymentSchedule[[#Headers],[PMT '#]])&gt;ScheduledNumberOfPayments,"",ROW()-ROW(PaymentSchedule[[#Headers],[PMT '#]])),"")</f>
        <v>39</v>
      </c>
      <c r="C51" s="30">
        <f ca="1">IF(PaymentSchedule[[#This Row],[PMT '#]]&lt;&gt;"",EOMONTH(LoanStartDate,ROW(PaymentSchedule[[#This Row],[PMT '#]])-ROW(PaymentSchedule[[#Headers],[PMT '#]])-2)+DAY(LoanStartDate),"")</f>
        <v>46311</v>
      </c>
      <c r="D51" s="31">
        <f ca="1">IF(PaymentSchedule[[#This Row],[PMT '#]]&lt;&gt;"",IF(ROW()-ROW(PaymentSchedule[[#Headers],[BEGINNING BALANCE]])=1,LoanAmount,INDEX(PaymentSchedule[ENDING BALANCE],ROW()-ROW(PaymentSchedule[[#Headers],[BEGINNING BALANCE]])-1)),"")</f>
        <v>3607388.6694347998</v>
      </c>
      <c r="E51" s="31">
        <f ca="1">IF(PaymentSchedule[[#This Row],[PMT '#]]&lt;&gt;"",ScheduledPayment,"")</f>
        <v>23702.550880986142</v>
      </c>
      <c r="F5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1" s="31">
        <f ca="1">IF(PaymentSchedule[[#This Row],[PMT '#]]&lt;&gt;"",PaymentSchedule[[#This Row],[TOTAL PAYMENT]]-PaymentSchedule[[#This Row],[INTEREST]],"")</f>
        <v>4162.5289215476441</v>
      </c>
      <c r="I51" s="31">
        <f ca="1">IF(PaymentSchedule[[#This Row],[PMT '#]]&lt;&gt;"",PaymentSchedule[[#This Row],[BEGINNING BALANCE]]*(InterestRate/PaymentsPerYear),"")</f>
        <v>19540.021959438498</v>
      </c>
      <c r="J5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3603226.140513252</v>
      </c>
      <c r="K51" s="31">
        <f ca="1">IF(PaymentSchedule[[#This Row],[PMT '#]]&lt;&gt;"",SUM(INDEX(PaymentSchedule[INTEREST],1,1):PaymentSchedule[[#This Row],[INTEREST]]),"")</f>
        <v>777625.62487171171</v>
      </c>
    </row>
    <row r="52" spans="2:11" x14ac:dyDescent="0.45">
      <c r="B52" s="33">
        <f ca="1">IF(LoanIsGood,IF(ROW()-ROW(PaymentSchedule[[#Headers],[PMT '#]])&gt;ScheduledNumberOfPayments,"",ROW()-ROW(PaymentSchedule[[#Headers],[PMT '#]])),"")</f>
        <v>40</v>
      </c>
      <c r="C52" s="30">
        <f ca="1">IF(PaymentSchedule[[#This Row],[PMT '#]]&lt;&gt;"",EOMONTH(LoanStartDate,ROW(PaymentSchedule[[#This Row],[PMT '#]])-ROW(PaymentSchedule[[#Headers],[PMT '#]])-2)+DAY(LoanStartDate),"")</f>
        <v>46342</v>
      </c>
      <c r="D52" s="31">
        <f ca="1">IF(PaymentSchedule[[#This Row],[PMT '#]]&lt;&gt;"",IF(ROW()-ROW(PaymentSchedule[[#Headers],[BEGINNING BALANCE]])=1,LoanAmount,INDEX(PaymentSchedule[ENDING BALANCE],ROW()-ROW(PaymentSchedule[[#Headers],[BEGINNING BALANCE]])-1)),"")</f>
        <v>3603226.140513252</v>
      </c>
      <c r="E52" s="31">
        <f ca="1">IF(PaymentSchedule[[#This Row],[PMT '#]]&lt;&gt;"",ScheduledPayment,"")</f>
        <v>23702.550880986142</v>
      </c>
      <c r="F5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2" s="31">
        <f ca="1">IF(PaymentSchedule[[#This Row],[PMT '#]]&lt;&gt;"",PaymentSchedule[[#This Row],[TOTAL PAYMENT]]-PaymentSchedule[[#This Row],[INTEREST]],"")</f>
        <v>4185.0759532060256</v>
      </c>
      <c r="I52" s="31">
        <f ca="1">IF(PaymentSchedule[[#This Row],[PMT '#]]&lt;&gt;"",PaymentSchedule[[#This Row],[BEGINNING BALANCE]]*(InterestRate/PaymentsPerYear),"")</f>
        <v>19517.474927780117</v>
      </c>
      <c r="J5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3599041.064560046</v>
      </c>
      <c r="K52" s="31">
        <f ca="1">IF(PaymentSchedule[[#This Row],[PMT '#]]&lt;&gt;"",SUM(INDEX(PaymentSchedule[INTEREST],1,1):PaymentSchedule[[#This Row],[INTEREST]]),"")</f>
        <v>797143.09979949181</v>
      </c>
    </row>
    <row r="53" spans="2:11" x14ac:dyDescent="0.45">
      <c r="B53" s="33">
        <f ca="1">IF(LoanIsGood,IF(ROW()-ROW(PaymentSchedule[[#Headers],[PMT '#]])&gt;ScheduledNumberOfPayments,"",ROW()-ROW(PaymentSchedule[[#Headers],[PMT '#]])),"")</f>
        <v>41</v>
      </c>
      <c r="C53" s="30">
        <f ca="1">IF(PaymentSchedule[[#This Row],[PMT '#]]&lt;&gt;"",EOMONTH(LoanStartDate,ROW(PaymentSchedule[[#This Row],[PMT '#]])-ROW(PaymentSchedule[[#Headers],[PMT '#]])-2)+DAY(LoanStartDate),"")</f>
        <v>46372</v>
      </c>
      <c r="D53" s="31">
        <f ca="1">IF(PaymentSchedule[[#This Row],[PMT '#]]&lt;&gt;"",IF(ROW()-ROW(PaymentSchedule[[#Headers],[BEGINNING BALANCE]])=1,LoanAmount,INDEX(PaymentSchedule[ENDING BALANCE],ROW()-ROW(PaymentSchedule[[#Headers],[BEGINNING BALANCE]])-1)),"")</f>
        <v>3599041.064560046</v>
      </c>
      <c r="E53" s="31">
        <f ca="1">IF(PaymentSchedule[[#This Row],[PMT '#]]&lt;&gt;"",ScheduledPayment,"")</f>
        <v>23702.550880986142</v>
      </c>
      <c r="F5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3" s="31">
        <f ca="1">IF(PaymentSchedule[[#This Row],[PMT '#]]&lt;&gt;"",PaymentSchedule[[#This Row],[TOTAL PAYMENT]]-PaymentSchedule[[#This Row],[INTEREST]],"")</f>
        <v>4207.7451146192252</v>
      </c>
      <c r="I53" s="31">
        <f ca="1">IF(PaymentSchedule[[#This Row],[PMT '#]]&lt;&gt;"",PaymentSchedule[[#This Row],[BEGINNING BALANCE]]*(InterestRate/PaymentsPerYear),"")</f>
        <v>19494.805766366917</v>
      </c>
      <c r="J5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3594833.3194454266</v>
      </c>
      <c r="K53" s="31">
        <f ca="1">IF(PaymentSchedule[[#This Row],[PMT '#]]&lt;&gt;"",SUM(INDEX(PaymentSchedule[INTEREST],1,1):PaymentSchedule[[#This Row],[INTEREST]]),"")</f>
        <v>816637.9055658587</v>
      </c>
    </row>
    <row r="54" spans="2:11" x14ac:dyDescent="0.45">
      <c r="B54" s="33">
        <f ca="1">IF(LoanIsGood,IF(ROW()-ROW(PaymentSchedule[[#Headers],[PMT '#]])&gt;ScheduledNumberOfPayments,"",ROW()-ROW(PaymentSchedule[[#Headers],[PMT '#]])),"")</f>
        <v>42</v>
      </c>
      <c r="C54" s="30">
        <f ca="1">IF(PaymentSchedule[[#This Row],[PMT '#]]&lt;&gt;"",EOMONTH(LoanStartDate,ROW(PaymentSchedule[[#This Row],[PMT '#]])-ROW(PaymentSchedule[[#Headers],[PMT '#]])-2)+DAY(LoanStartDate),"")</f>
        <v>46403</v>
      </c>
      <c r="D54" s="31">
        <f ca="1">IF(PaymentSchedule[[#This Row],[PMT '#]]&lt;&gt;"",IF(ROW()-ROW(PaymentSchedule[[#Headers],[BEGINNING BALANCE]])=1,LoanAmount,INDEX(PaymentSchedule[ENDING BALANCE],ROW()-ROW(PaymentSchedule[[#Headers],[BEGINNING BALANCE]])-1)),"")</f>
        <v>3594833.3194454266</v>
      </c>
      <c r="E54" s="31">
        <f ca="1">IF(PaymentSchedule[[#This Row],[PMT '#]]&lt;&gt;"",ScheduledPayment,"")</f>
        <v>23702.550880986142</v>
      </c>
      <c r="F5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4" s="31">
        <f ca="1">IF(PaymentSchedule[[#This Row],[PMT '#]]&lt;&gt;"",PaymentSchedule[[#This Row],[TOTAL PAYMENT]]-PaymentSchedule[[#This Row],[INTEREST]],"")</f>
        <v>4230.5370673234138</v>
      </c>
      <c r="I54" s="31">
        <f ca="1">IF(PaymentSchedule[[#This Row],[PMT '#]]&lt;&gt;"",PaymentSchedule[[#This Row],[BEGINNING BALANCE]]*(InterestRate/PaymentsPerYear),"")</f>
        <v>19472.013813662728</v>
      </c>
      <c r="J5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3590602.7823781031</v>
      </c>
      <c r="K54" s="31">
        <f ca="1">IF(PaymentSchedule[[#This Row],[PMT '#]]&lt;&gt;"",SUM(INDEX(PaymentSchedule[INTEREST],1,1):PaymentSchedule[[#This Row],[INTEREST]]),"")</f>
        <v>836109.91937952139</v>
      </c>
    </row>
    <row r="55" spans="2:11" x14ac:dyDescent="0.45">
      <c r="B55" s="33">
        <f ca="1">IF(LoanIsGood,IF(ROW()-ROW(PaymentSchedule[[#Headers],[PMT '#]])&gt;ScheduledNumberOfPayments,"",ROW()-ROW(PaymentSchedule[[#Headers],[PMT '#]])),"")</f>
        <v>43</v>
      </c>
      <c r="C55" s="30">
        <f ca="1">IF(PaymentSchedule[[#This Row],[PMT '#]]&lt;&gt;"",EOMONTH(LoanStartDate,ROW(PaymentSchedule[[#This Row],[PMT '#]])-ROW(PaymentSchedule[[#Headers],[PMT '#]])-2)+DAY(LoanStartDate),"")</f>
        <v>46434</v>
      </c>
      <c r="D55" s="31">
        <f ca="1">IF(PaymentSchedule[[#This Row],[PMT '#]]&lt;&gt;"",IF(ROW()-ROW(PaymentSchedule[[#Headers],[BEGINNING BALANCE]])=1,LoanAmount,INDEX(PaymentSchedule[ENDING BALANCE],ROW()-ROW(PaymentSchedule[[#Headers],[BEGINNING BALANCE]])-1)),"")</f>
        <v>3590602.7823781031</v>
      </c>
      <c r="E55" s="31">
        <f ca="1">IF(PaymentSchedule[[#This Row],[PMT '#]]&lt;&gt;"",ScheduledPayment,"")</f>
        <v>23702.550880986142</v>
      </c>
      <c r="F5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5" s="31">
        <f ca="1">IF(PaymentSchedule[[#This Row],[PMT '#]]&lt;&gt;"",PaymentSchedule[[#This Row],[TOTAL PAYMENT]]-PaymentSchedule[[#This Row],[INTEREST]],"")</f>
        <v>4253.452476438084</v>
      </c>
      <c r="I55" s="31">
        <f ca="1">IF(PaymentSchedule[[#This Row],[PMT '#]]&lt;&gt;"",PaymentSchedule[[#This Row],[BEGINNING BALANCE]]*(InterestRate/PaymentsPerYear),"")</f>
        <v>19449.098404548058</v>
      </c>
      <c r="J5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3586349.329901665</v>
      </c>
      <c r="K55" s="31">
        <f ca="1">IF(PaymentSchedule[[#This Row],[PMT '#]]&lt;&gt;"",SUM(INDEX(PaymentSchedule[INTEREST],1,1):PaymentSchedule[[#This Row],[INTEREST]]),"")</f>
        <v>855559.01778406941</v>
      </c>
    </row>
    <row r="56" spans="2:11" x14ac:dyDescent="0.45">
      <c r="B56" s="33">
        <f ca="1">IF(LoanIsGood,IF(ROW()-ROW(PaymentSchedule[[#Headers],[PMT '#]])&gt;ScheduledNumberOfPayments,"",ROW()-ROW(PaymentSchedule[[#Headers],[PMT '#]])),"")</f>
        <v>44</v>
      </c>
      <c r="C56" s="30">
        <f ca="1">IF(PaymentSchedule[[#This Row],[PMT '#]]&lt;&gt;"",EOMONTH(LoanStartDate,ROW(PaymentSchedule[[#This Row],[PMT '#]])-ROW(PaymentSchedule[[#Headers],[PMT '#]])-2)+DAY(LoanStartDate),"")</f>
        <v>46462</v>
      </c>
      <c r="D56" s="31">
        <f ca="1">IF(PaymentSchedule[[#This Row],[PMT '#]]&lt;&gt;"",IF(ROW()-ROW(PaymentSchedule[[#Headers],[BEGINNING BALANCE]])=1,LoanAmount,INDEX(PaymentSchedule[ENDING BALANCE],ROW()-ROW(PaymentSchedule[[#Headers],[BEGINNING BALANCE]])-1)),"")</f>
        <v>3586349.329901665</v>
      </c>
      <c r="E56" s="31">
        <f ca="1">IF(PaymentSchedule[[#This Row],[PMT '#]]&lt;&gt;"",ScheduledPayment,"")</f>
        <v>23702.550880986142</v>
      </c>
      <c r="F5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6" s="31">
        <f ca="1">IF(PaymentSchedule[[#This Row],[PMT '#]]&lt;&gt;"",PaymentSchedule[[#This Row],[TOTAL PAYMENT]]-PaymentSchedule[[#This Row],[INTEREST]],"")</f>
        <v>4276.4920106854552</v>
      </c>
      <c r="I56" s="31">
        <f ca="1">IF(PaymentSchedule[[#This Row],[PMT '#]]&lt;&gt;"",PaymentSchedule[[#This Row],[BEGINNING BALANCE]]*(InterestRate/PaymentsPerYear),"")</f>
        <v>19426.058870300687</v>
      </c>
      <c r="J5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3582072.8378909794</v>
      </c>
      <c r="K56" s="31">
        <f ca="1">IF(PaymentSchedule[[#This Row],[PMT '#]]&lt;&gt;"",SUM(INDEX(PaymentSchedule[INTEREST],1,1):PaymentSchedule[[#This Row],[INTEREST]]),"")</f>
        <v>874985.07665437006</v>
      </c>
    </row>
    <row r="57" spans="2:11" x14ac:dyDescent="0.45">
      <c r="B57" s="33">
        <f ca="1">IF(LoanIsGood,IF(ROW()-ROW(PaymentSchedule[[#Headers],[PMT '#]])&gt;ScheduledNumberOfPayments,"",ROW()-ROW(PaymentSchedule[[#Headers],[PMT '#]])),"")</f>
        <v>45</v>
      </c>
      <c r="C57" s="30">
        <f ca="1">IF(PaymentSchedule[[#This Row],[PMT '#]]&lt;&gt;"",EOMONTH(LoanStartDate,ROW(PaymentSchedule[[#This Row],[PMT '#]])-ROW(PaymentSchedule[[#Headers],[PMT '#]])-2)+DAY(LoanStartDate),"")</f>
        <v>46493</v>
      </c>
      <c r="D57" s="31">
        <f ca="1">IF(PaymentSchedule[[#This Row],[PMT '#]]&lt;&gt;"",IF(ROW()-ROW(PaymentSchedule[[#Headers],[BEGINNING BALANCE]])=1,LoanAmount,INDEX(PaymentSchedule[ENDING BALANCE],ROW()-ROW(PaymentSchedule[[#Headers],[BEGINNING BALANCE]])-1)),"")</f>
        <v>3582072.8378909794</v>
      </c>
      <c r="E57" s="31">
        <f ca="1">IF(PaymentSchedule[[#This Row],[PMT '#]]&lt;&gt;"",ScheduledPayment,"")</f>
        <v>23702.550880986142</v>
      </c>
      <c r="F5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7" s="31">
        <f ca="1">IF(PaymentSchedule[[#This Row],[PMT '#]]&lt;&gt;"",PaymentSchedule[[#This Row],[TOTAL PAYMENT]]-PaymentSchedule[[#This Row],[INTEREST]],"")</f>
        <v>4299.6563424100023</v>
      </c>
      <c r="I57" s="31">
        <f ca="1">IF(PaymentSchedule[[#This Row],[PMT '#]]&lt;&gt;"",PaymentSchedule[[#This Row],[BEGINNING BALANCE]]*(InterestRate/PaymentsPerYear),"")</f>
        <v>19402.89453857614</v>
      </c>
      <c r="J5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3577773.1815485694</v>
      </c>
      <c r="K57" s="31">
        <f ca="1">IF(PaymentSchedule[[#This Row],[PMT '#]]&lt;&gt;"",SUM(INDEX(PaymentSchedule[INTEREST],1,1):PaymentSchedule[[#This Row],[INTEREST]]),"")</f>
        <v>894387.97119294619</v>
      </c>
    </row>
    <row r="58" spans="2:11" x14ac:dyDescent="0.45">
      <c r="B58" s="33">
        <f ca="1">IF(LoanIsGood,IF(ROW()-ROW(PaymentSchedule[[#Headers],[PMT '#]])&gt;ScheduledNumberOfPayments,"",ROW()-ROW(PaymentSchedule[[#Headers],[PMT '#]])),"")</f>
        <v>46</v>
      </c>
      <c r="C58" s="30">
        <f ca="1">IF(PaymentSchedule[[#This Row],[PMT '#]]&lt;&gt;"",EOMONTH(LoanStartDate,ROW(PaymentSchedule[[#This Row],[PMT '#]])-ROW(PaymentSchedule[[#Headers],[PMT '#]])-2)+DAY(LoanStartDate),"")</f>
        <v>46523</v>
      </c>
      <c r="D58" s="31">
        <f ca="1">IF(PaymentSchedule[[#This Row],[PMT '#]]&lt;&gt;"",IF(ROW()-ROW(PaymentSchedule[[#Headers],[BEGINNING BALANCE]])=1,LoanAmount,INDEX(PaymentSchedule[ENDING BALANCE],ROW()-ROW(PaymentSchedule[[#Headers],[BEGINNING BALANCE]])-1)),"")</f>
        <v>3577773.1815485694</v>
      </c>
      <c r="E58" s="31">
        <f ca="1">IF(PaymentSchedule[[#This Row],[PMT '#]]&lt;&gt;"",ScheduledPayment,"")</f>
        <v>23702.550880986142</v>
      </c>
      <c r="F5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8" s="31">
        <f ca="1">IF(PaymentSchedule[[#This Row],[PMT '#]]&lt;&gt;"",PaymentSchedule[[#This Row],[TOTAL PAYMENT]]-PaymentSchedule[[#This Row],[INTEREST]],"")</f>
        <v>4322.946147598057</v>
      </c>
      <c r="I58" s="31">
        <f ca="1">IF(PaymentSchedule[[#This Row],[PMT '#]]&lt;&gt;"",PaymentSchedule[[#This Row],[BEGINNING BALANCE]]*(InterestRate/PaymentsPerYear),"")</f>
        <v>19379.604733388085</v>
      </c>
      <c r="J5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3573450.2354009715</v>
      </c>
      <c r="K58" s="31">
        <f ca="1">IF(PaymentSchedule[[#This Row],[PMT '#]]&lt;&gt;"",SUM(INDEX(PaymentSchedule[INTEREST],1,1):PaymentSchedule[[#This Row],[INTEREST]]),"")</f>
        <v>913767.57592633425</v>
      </c>
    </row>
    <row r="59" spans="2:11" x14ac:dyDescent="0.45">
      <c r="B59" s="33">
        <f ca="1">IF(LoanIsGood,IF(ROW()-ROW(PaymentSchedule[[#Headers],[PMT '#]])&gt;ScheduledNumberOfPayments,"",ROW()-ROW(PaymentSchedule[[#Headers],[PMT '#]])),"")</f>
        <v>47</v>
      </c>
      <c r="C59" s="30">
        <f ca="1">IF(PaymentSchedule[[#This Row],[PMT '#]]&lt;&gt;"",EOMONTH(LoanStartDate,ROW(PaymentSchedule[[#This Row],[PMT '#]])-ROW(PaymentSchedule[[#Headers],[PMT '#]])-2)+DAY(LoanStartDate),"")</f>
        <v>46554</v>
      </c>
      <c r="D59" s="31">
        <f ca="1">IF(PaymentSchedule[[#This Row],[PMT '#]]&lt;&gt;"",IF(ROW()-ROW(PaymentSchedule[[#Headers],[BEGINNING BALANCE]])=1,LoanAmount,INDEX(PaymentSchedule[ENDING BALANCE],ROW()-ROW(PaymentSchedule[[#Headers],[BEGINNING BALANCE]])-1)),"")</f>
        <v>3573450.2354009715</v>
      </c>
      <c r="E59" s="31">
        <f ca="1">IF(PaymentSchedule[[#This Row],[PMT '#]]&lt;&gt;"",ScheduledPayment,"")</f>
        <v>23702.550880986142</v>
      </c>
      <c r="F5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5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59" s="31">
        <f ca="1">IF(PaymentSchedule[[#This Row],[PMT '#]]&lt;&gt;"",PaymentSchedule[[#This Row],[TOTAL PAYMENT]]-PaymentSchedule[[#This Row],[INTEREST]],"")</f>
        <v>4346.3621058975441</v>
      </c>
      <c r="I59" s="31">
        <f ca="1">IF(PaymentSchedule[[#This Row],[PMT '#]]&lt;&gt;"",PaymentSchedule[[#This Row],[BEGINNING BALANCE]]*(InterestRate/PaymentsPerYear),"")</f>
        <v>19356.188775088598</v>
      </c>
      <c r="J5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3569103.8732950739</v>
      </c>
      <c r="K59" s="31">
        <f ca="1">IF(PaymentSchedule[[#This Row],[PMT '#]]&lt;&gt;"",SUM(INDEX(PaymentSchedule[INTEREST],1,1):PaymentSchedule[[#This Row],[INTEREST]]),"")</f>
        <v>933123.76470142289</v>
      </c>
    </row>
    <row r="60" spans="2:11" x14ac:dyDescent="0.45">
      <c r="B60" s="33">
        <f ca="1">IF(LoanIsGood,IF(ROW()-ROW(PaymentSchedule[[#Headers],[PMT '#]])&gt;ScheduledNumberOfPayments,"",ROW()-ROW(PaymentSchedule[[#Headers],[PMT '#]])),"")</f>
        <v>48</v>
      </c>
      <c r="C60" s="30">
        <f ca="1">IF(PaymentSchedule[[#This Row],[PMT '#]]&lt;&gt;"",EOMONTH(LoanStartDate,ROW(PaymentSchedule[[#This Row],[PMT '#]])-ROW(PaymentSchedule[[#Headers],[PMT '#]])-2)+DAY(LoanStartDate),"")</f>
        <v>46584</v>
      </c>
      <c r="D60" s="31">
        <f ca="1">IF(PaymentSchedule[[#This Row],[PMT '#]]&lt;&gt;"",IF(ROW()-ROW(PaymentSchedule[[#Headers],[BEGINNING BALANCE]])=1,LoanAmount,INDEX(PaymentSchedule[ENDING BALANCE],ROW()-ROW(PaymentSchedule[[#Headers],[BEGINNING BALANCE]])-1)),"")</f>
        <v>3569103.8732950739</v>
      </c>
      <c r="E60" s="31">
        <f ca="1">IF(PaymentSchedule[[#This Row],[PMT '#]]&lt;&gt;"",ScheduledPayment,"")</f>
        <v>23702.550880986142</v>
      </c>
      <c r="F6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0" s="31">
        <f ca="1">IF(PaymentSchedule[[#This Row],[PMT '#]]&lt;&gt;"",PaymentSchedule[[#This Row],[TOTAL PAYMENT]]-PaymentSchedule[[#This Row],[INTEREST]],"")</f>
        <v>4369.9049006378264</v>
      </c>
      <c r="I60" s="31">
        <f ca="1">IF(PaymentSchedule[[#This Row],[PMT '#]]&lt;&gt;"",PaymentSchedule[[#This Row],[BEGINNING BALANCE]]*(InterestRate/PaymentsPerYear),"")</f>
        <v>19332.645980348316</v>
      </c>
      <c r="J6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3564733.9683944359</v>
      </c>
      <c r="K60" s="31">
        <f ca="1">IF(PaymentSchedule[[#This Row],[PMT '#]]&lt;&gt;"",SUM(INDEX(PaymentSchedule[INTEREST],1,1):PaymentSchedule[[#This Row],[INTEREST]]),"")</f>
        <v>952456.41068177123</v>
      </c>
    </row>
    <row r="61" spans="2:11" x14ac:dyDescent="0.45">
      <c r="B61" s="33">
        <f ca="1">IF(LoanIsGood,IF(ROW()-ROW(PaymentSchedule[[#Headers],[PMT '#]])&gt;ScheduledNumberOfPayments,"",ROW()-ROW(PaymentSchedule[[#Headers],[PMT '#]])),"")</f>
        <v>49</v>
      </c>
      <c r="C61" s="30">
        <f ca="1">IF(PaymentSchedule[[#This Row],[PMT '#]]&lt;&gt;"",EOMONTH(LoanStartDate,ROW(PaymentSchedule[[#This Row],[PMT '#]])-ROW(PaymentSchedule[[#Headers],[PMT '#]])-2)+DAY(LoanStartDate),"")</f>
        <v>46615</v>
      </c>
      <c r="D61" s="31">
        <f ca="1">IF(PaymentSchedule[[#This Row],[PMT '#]]&lt;&gt;"",IF(ROW()-ROW(PaymentSchedule[[#Headers],[BEGINNING BALANCE]])=1,LoanAmount,INDEX(PaymentSchedule[ENDING BALANCE],ROW()-ROW(PaymentSchedule[[#Headers],[BEGINNING BALANCE]])-1)),"")</f>
        <v>3564733.9683944359</v>
      </c>
      <c r="E61" s="31">
        <f ca="1">IF(PaymentSchedule[[#This Row],[PMT '#]]&lt;&gt;"",ScheduledPayment,"")</f>
        <v>23702.550880986142</v>
      </c>
      <c r="F6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1" s="31">
        <f ca="1">IF(PaymentSchedule[[#This Row],[PMT '#]]&lt;&gt;"",PaymentSchedule[[#This Row],[TOTAL PAYMENT]]-PaymentSchedule[[#This Row],[INTEREST]],"")</f>
        <v>4393.5752188496117</v>
      </c>
      <c r="I61" s="31">
        <f ca="1">IF(PaymentSchedule[[#This Row],[PMT '#]]&lt;&gt;"",PaymentSchedule[[#This Row],[BEGINNING BALANCE]]*(InterestRate/PaymentsPerYear),"")</f>
        <v>19308.97566213653</v>
      </c>
      <c r="J6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3560340.3931755861</v>
      </c>
      <c r="K61" s="31">
        <f ca="1">IF(PaymentSchedule[[#This Row],[PMT '#]]&lt;&gt;"",SUM(INDEX(PaymentSchedule[INTEREST],1,1):PaymentSchedule[[#This Row],[INTEREST]]),"")</f>
        <v>971765.3863439078</v>
      </c>
    </row>
    <row r="62" spans="2:11" x14ac:dyDescent="0.45">
      <c r="B62" s="33">
        <f ca="1">IF(LoanIsGood,IF(ROW()-ROW(PaymentSchedule[[#Headers],[PMT '#]])&gt;ScheduledNumberOfPayments,"",ROW()-ROW(PaymentSchedule[[#Headers],[PMT '#]])),"")</f>
        <v>50</v>
      </c>
      <c r="C62" s="30">
        <f ca="1">IF(PaymentSchedule[[#This Row],[PMT '#]]&lt;&gt;"",EOMONTH(LoanStartDate,ROW(PaymentSchedule[[#This Row],[PMT '#]])-ROW(PaymentSchedule[[#Headers],[PMT '#]])-2)+DAY(LoanStartDate),"")</f>
        <v>46646</v>
      </c>
      <c r="D62" s="31">
        <f ca="1">IF(PaymentSchedule[[#This Row],[PMT '#]]&lt;&gt;"",IF(ROW()-ROW(PaymentSchedule[[#Headers],[BEGINNING BALANCE]])=1,LoanAmount,INDEX(PaymentSchedule[ENDING BALANCE],ROW()-ROW(PaymentSchedule[[#Headers],[BEGINNING BALANCE]])-1)),"")</f>
        <v>3560340.3931755861</v>
      </c>
      <c r="E62" s="31">
        <f ca="1">IF(PaymentSchedule[[#This Row],[PMT '#]]&lt;&gt;"",ScheduledPayment,"")</f>
        <v>23702.550880986142</v>
      </c>
      <c r="F6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2" s="31">
        <f ca="1">IF(PaymentSchedule[[#This Row],[PMT '#]]&lt;&gt;"",PaymentSchedule[[#This Row],[TOTAL PAYMENT]]-PaymentSchedule[[#This Row],[INTEREST]],"")</f>
        <v>4417.3737512850494</v>
      </c>
      <c r="I62" s="31">
        <f ca="1">IF(PaymentSchedule[[#This Row],[PMT '#]]&lt;&gt;"",PaymentSchedule[[#This Row],[BEGINNING BALANCE]]*(InterestRate/PaymentsPerYear),"")</f>
        <v>19285.177129701093</v>
      </c>
      <c r="J6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3555923.0194243011</v>
      </c>
      <c r="K62" s="31">
        <f ca="1">IF(PaymentSchedule[[#This Row],[PMT '#]]&lt;&gt;"",SUM(INDEX(PaymentSchedule[INTEREST],1,1):PaymentSchedule[[#This Row],[INTEREST]]),"")</f>
        <v>991050.56347360893</v>
      </c>
    </row>
    <row r="63" spans="2:11" x14ac:dyDescent="0.45">
      <c r="B63" s="33">
        <f ca="1">IF(LoanIsGood,IF(ROW()-ROW(PaymentSchedule[[#Headers],[PMT '#]])&gt;ScheduledNumberOfPayments,"",ROW()-ROW(PaymentSchedule[[#Headers],[PMT '#]])),"")</f>
        <v>51</v>
      </c>
      <c r="C63" s="30">
        <f ca="1">IF(PaymentSchedule[[#This Row],[PMT '#]]&lt;&gt;"",EOMONTH(LoanStartDate,ROW(PaymentSchedule[[#This Row],[PMT '#]])-ROW(PaymentSchedule[[#Headers],[PMT '#]])-2)+DAY(LoanStartDate),"")</f>
        <v>46676</v>
      </c>
      <c r="D63" s="31">
        <f ca="1">IF(PaymentSchedule[[#This Row],[PMT '#]]&lt;&gt;"",IF(ROW()-ROW(PaymentSchedule[[#Headers],[BEGINNING BALANCE]])=1,LoanAmount,INDEX(PaymentSchedule[ENDING BALANCE],ROW()-ROW(PaymentSchedule[[#Headers],[BEGINNING BALANCE]])-1)),"")</f>
        <v>3555923.0194243011</v>
      </c>
      <c r="E63" s="31">
        <f ca="1">IF(PaymentSchedule[[#This Row],[PMT '#]]&lt;&gt;"",ScheduledPayment,"")</f>
        <v>23702.550880986142</v>
      </c>
      <c r="F6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3" s="31">
        <f ca="1">IF(PaymentSchedule[[#This Row],[PMT '#]]&lt;&gt;"",PaymentSchedule[[#This Row],[TOTAL PAYMENT]]-PaymentSchedule[[#This Row],[INTEREST]],"")</f>
        <v>4441.3011924378443</v>
      </c>
      <c r="I63" s="31">
        <f ca="1">IF(PaymentSchedule[[#This Row],[PMT '#]]&lt;&gt;"",PaymentSchedule[[#This Row],[BEGINNING BALANCE]]*(InterestRate/PaymentsPerYear),"")</f>
        <v>19261.249688548298</v>
      </c>
      <c r="J6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3551481.7182318633</v>
      </c>
      <c r="K63" s="31">
        <f ca="1">IF(PaymentSchedule[[#This Row],[PMT '#]]&lt;&gt;"",SUM(INDEX(PaymentSchedule[INTEREST],1,1):PaymentSchedule[[#This Row],[INTEREST]]),"")</f>
        <v>1010311.8131621572</v>
      </c>
    </row>
    <row r="64" spans="2:11" x14ac:dyDescent="0.45">
      <c r="B64" s="33">
        <f ca="1">IF(LoanIsGood,IF(ROW()-ROW(PaymentSchedule[[#Headers],[PMT '#]])&gt;ScheduledNumberOfPayments,"",ROW()-ROW(PaymentSchedule[[#Headers],[PMT '#]])),"")</f>
        <v>52</v>
      </c>
      <c r="C64" s="30">
        <f ca="1">IF(PaymentSchedule[[#This Row],[PMT '#]]&lt;&gt;"",EOMONTH(LoanStartDate,ROW(PaymentSchedule[[#This Row],[PMT '#]])-ROW(PaymentSchedule[[#Headers],[PMT '#]])-2)+DAY(LoanStartDate),"")</f>
        <v>46707</v>
      </c>
      <c r="D64" s="31">
        <f ca="1">IF(PaymentSchedule[[#This Row],[PMT '#]]&lt;&gt;"",IF(ROW()-ROW(PaymentSchedule[[#Headers],[BEGINNING BALANCE]])=1,LoanAmount,INDEX(PaymentSchedule[ENDING BALANCE],ROW()-ROW(PaymentSchedule[[#Headers],[BEGINNING BALANCE]])-1)),"")</f>
        <v>3551481.7182318633</v>
      </c>
      <c r="E64" s="31">
        <f ca="1">IF(PaymentSchedule[[#This Row],[PMT '#]]&lt;&gt;"",ScheduledPayment,"")</f>
        <v>23702.550880986142</v>
      </c>
      <c r="F6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4" s="31">
        <f ca="1">IF(PaymentSchedule[[#This Row],[PMT '#]]&lt;&gt;"",PaymentSchedule[[#This Row],[TOTAL PAYMENT]]-PaymentSchedule[[#This Row],[INTEREST]],"")</f>
        <v>4465.3582405635498</v>
      </c>
      <c r="I64" s="31">
        <f ca="1">IF(PaymentSchedule[[#This Row],[PMT '#]]&lt;&gt;"",PaymentSchedule[[#This Row],[BEGINNING BALANCE]]*(InterestRate/PaymentsPerYear),"")</f>
        <v>19237.192640422592</v>
      </c>
      <c r="J6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3547016.3599912999</v>
      </c>
      <c r="K64" s="31">
        <f ca="1">IF(PaymentSchedule[[#This Row],[PMT '#]]&lt;&gt;"",SUM(INDEX(PaymentSchedule[INTEREST],1,1):PaymentSchedule[[#This Row],[INTEREST]]),"")</f>
        <v>1029549.0058025798</v>
      </c>
    </row>
    <row r="65" spans="2:11" x14ac:dyDescent="0.45">
      <c r="B65" s="33">
        <f ca="1">IF(LoanIsGood,IF(ROW()-ROW(PaymentSchedule[[#Headers],[PMT '#]])&gt;ScheduledNumberOfPayments,"",ROW()-ROW(PaymentSchedule[[#Headers],[PMT '#]])),"")</f>
        <v>53</v>
      </c>
      <c r="C65" s="30">
        <f ca="1">IF(PaymentSchedule[[#This Row],[PMT '#]]&lt;&gt;"",EOMONTH(LoanStartDate,ROW(PaymentSchedule[[#This Row],[PMT '#]])-ROW(PaymentSchedule[[#Headers],[PMT '#]])-2)+DAY(LoanStartDate),"")</f>
        <v>46737</v>
      </c>
      <c r="D65" s="31">
        <f ca="1">IF(PaymentSchedule[[#This Row],[PMT '#]]&lt;&gt;"",IF(ROW()-ROW(PaymentSchedule[[#Headers],[BEGINNING BALANCE]])=1,LoanAmount,INDEX(PaymentSchedule[ENDING BALANCE],ROW()-ROW(PaymentSchedule[[#Headers],[BEGINNING BALANCE]])-1)),"")</f>
        <v>3547016.3599912999</v>
      </c>
      <c r="E65" s="31">
        <f ca="1">IF(PaymentSchedule[[#This Row],[PMT '#]]&lt;&gt;"",ScheduledPayment,"")</f>
        <v>23702.550880986142</v>
      </c>
      <c r="F6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5" s="31">
        <f ca="1">IF(PaymentSchedule[[#This Row],[PMT '#]]&lt;&gt;"",PaymentSchedule[[#This Row],[TOTAL PAYMENT]]-PaymentSchedule[[#This Row],[INTEREST]],"")</f>
        <v>4489.5455976999328</v>
      </c>
      <c r="I65" s="31">
        <f ca="1">IF(PaymentSchedule[[#This Row],[PMT '#]]&lt;&gt;"",PaymentSchedule[[#This Row],[BEGINNING BALANCE]]*(InterestRate/PaymentsPerYear),"")</f>
        <v>19213.005283286209</v>
      </c>
      <c r="J6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3542526.8143936</v>
      </c>
      <c r="K65" s="31">
        <f ca="1">IF(PaymentSchedule[[#This Row],[PMT '#]]&lt;&gt;"",SUM(INDEX(PaymentSchedule[INTEREST],1,1):PaymentSchedule[[#This Row],[INTEREST]]),"")</f>
        <v>1048762.011085866</v>
      </c>
    </row>
    <row r="66" spans="2:11" x14ac:dyDescent="0.45">
      <c r="B66" s="33">
        <f ca="1">IF(LoanIsGood,IF(ROW()-ROW(PaymentSchedule[[#Headers],[PMT '#]])&gt;ScheduledNumberOfPayments,"",ROW()-ROW(PaymentSchedule[[#Headers],[PMT '#]])),"")</f>
        <v>54</v>
      </c>
      <c r="C66" s="30">
        <f ca="1">IF(PaymentSchedule[[#This Row],[PMT '#]]&lt;&gt;"",EOMONTH(LoanStartDate,ROW(PaymentSchedule[[#This Row],[PMT '#]])-ROW(PaymentSchedule[[#Headers],[PMT '#]])-2)+DAY(LoanStartDate),"")</f>
        <v>46768</v>
      </c>
      <c r="D66" s="31">
        <f ca="1">IF(PaymentSchedule[[#This Row],[PMT '#]]&lt;&gt;"",IF(ROW()-ROW(PaymentSchedule[[#Headers],[BEGINNING BALANCE]])=1,LoanAmount,INDEX(PaymentSchedule[ENDING BALANCE],ROW()-ROW(PaymentSchedule[[#Headers],[BEGINNING BALANCE]])-1)),"")</f>
        <v>3542526.8143936</v>
      </c>
      <c r="E66" s="31">
        <f ca="1">IF(PaymentSchedule[[#This Row],[PMT '#]]&lt;&gt;"",ScheduledPayment,"")</f>
        <v>23702.550880986142</v>
      </c>
      <c r="F6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6" s="31">
        <f ca="1">IF(PaymentSchedule[[#This Row],[PMT '#]]&lt;&gt;"",PaymentSchedule[[#This Row],[TOTAL PAYMENT]]-PaymentSchedule[[#This Row],[INTEREST]],"")</f>
        <v>4513.8639696874743</v>
      </c>
      <c r="I66" s="31">
        <f ca="1">IF(PaymentSchedule[[#This Row],[PMT '#]]&lt;&gt;"",PaymentSchedule[[#This Row],[BEGINNING BALANCE]]*(InterestRate/PaymentsPerYear),"")</f>
        <v>19188.686911298668</v>
      </c>
      <c r="J6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3538012.9504239126</v>
      </c>
      <c r="K66" s="31">
        <f ca="1">IF(PaymentSchedule[[#This Row],[PMT '#]]&lt;&gt;"",SUM(INDEX(PaymentSchedule[INTEREST],1,1):PaymentSchedule[[#This Row],[INTEREST]]),"")</f>
        <v>1067950.6979971647</v>
      </c>
    </row>
    <row r="67" spans="2:11" x14ac:dyDescent="0.45">
      <c r="B67" s="33">
        <f ca="1">IF(LoanIsGood,IF(ROW()-ROW(PaymentSchedule[[#Headers],[PMT '#]])&gt;ScheduledNumberOfPayments,"",ROW()-ROW(PaymentSchedule[[#Headers],[PMT '#]])),"")</f>
        <v>55</v>
      </c>
      <c r="C67" s="30">
        <f ca="1">IF(PaymentSchedule[[#This Row],[PMT '#]]&lt;&gt;"",EOMONTH(LoanStartDate,ROW(PaymentSchedule[[#This Row],[PMT '#]])-ROW(PaymentSchedule[[#Headers],[PMT '#]])-2)+DAY(LoanStartDate),"")</f>
        <v>46799</v>
      </c>
      <c r="D67" s="31">
        <f ca="1">IF(PaymentSchedule[[#This Row],[PMT '#]]&lt;&gt;"",IF(ROW()-ROW(PaymentSchedule[[#Headers],[BEGINNING BALANCE]])=1,LoanAmount,INDEX(PaymentSchedule[ENDING BALANCE],ROW()-ROW(PaymentSchedule[[#Headers],[BEGINNING BALANCE]])-1)),"")</f>
        <v>3538012.9504239126</v>
      </c>
      <c r="E67" s="31">
        <f ca="1">IF(PaymentSchedule[[#This Row],[PMT '#]]&lt;&gt;"",ScheduledPayment,"")</f>
        <v>23702.550880986142</v>
      </c>
      <c r="F6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7" s="31">
        <f ca="1">IF(PaymentSchedule[[#This Row],[PMT '#]]&lt;&gt;"",PaymentSchedule[[#This Row],[TOTAL PAYMENT]]-PaymentSchedule[[#This Row],[INTEREST]],"")</f>
        <v>4538.3140661899488</v>
      </c>
      <c r="I67" s="31">
        <f ca="1">IF(PaymentSchedule[[#This Row],[PMT '#]]&lt;&gt;"",PaymentSchedule[[#This Row],[BEGINNING BALANCE]]*(InterestRate/PaymentsPerYear),"")</f>
        <v>19164.236814796193</v>
      </c>
      <c r="J6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3533474.6363577228</v>
      </c>
      <c r="K67" s="31">
        <f ca="1">IF(PaymentSchedule[[#This Row],[PMT '#]]&lt;&gt;"",SUM(INDEX(PaymentSchedule[INTEREST],1,1):PaymentSchedule[[#This Row],[INTEREST]]),"")</f>
        <v>1087114.9348119609</v>
      </c>
    </row>
    <row r="68" spans="2:11" x14ac:dyDescent="0.45">
      <c r="B68" s="33">
        <f ca="1">IF(LoanIsGood,IF(ROW()-ROW(PaymentSchedule[[#Headers],[PMT '#]])&gt;ScheduledNumberOfPayments,"",ROW()-ROW(PaymentSchedule[[#Headers],[PMT '#]])),"")</f>
        <v>56</v>
      </c>
      <c r="C68" s="30">
        <f ca="1">IF(PaymentSchedule[[#This Row],[PMT '#]]&lt;&gt;"",EOMONTH(LoanStartDate,ROW(PaymentSchedule[[#This Row],[PMT '#]])-ROW(PaymentSchedule[[#Headers],[PMT '#]])-2)+DAY(LoanStartDate),"")</f>
        <v>46828</v>
      </c>
      <c r="D68" s="31">
        <f ca="1">IF(PaymentSchedule[[#This Row],[PMT '#]]&lt;&gt;"",IF(ROW()-ROW(PaymentSchedule[[#Headers],[BEGINNING BALANCE]])=1,LoanAmount,INDEX(PaymentSchedule[ENDING BALANCE],ROW()-ROW(PaymentSchedule[[#Headers],[BEGINNING BALANCE]])-1)),"")</f>
        <v>3533474.6363577228</v>
      </c>
      <c r="E68" s="31">
        <f ca="1">IF(PaymentSchedule[[#This Row],[PMT '#]]&lt;&gt;"",ScheduledPayment,"")</f>
        <v>23702.550880986142</v>
      </c>
      <c r="F6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8" s="31">
        <f ca="1">IF(PaymentSchedule[[#This Row],[PMT '#]]&lt;&gt;"",PaymentSchedule[[#This Row],[TOTAL PAYMENT]]-PaymentSchedule[[#This Row],[INTEREST]],"")</f>
        <v>4562.896600715143</v>
      </c>
      <c r="I68" s="31">
        <f ca="1">IF(PaymentSchedule[[#This Row],[PMT '#]]&lt;&gt;"",PaymentSchedule[[#This Row],[BEGINNING BALANCE]]*(InterestRate/PaymentsPerYear),"")</f>
        <v>19139.654280270999</v>
      </c>
      <c r="J6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3528911.7397570075</v>
      </c>
      <c r="K68" s="31">
        <f ca="1">IF(PaymentSchedule[[#This Row],[PMT '#]]&lt;&gt;"",SUM(INDEX(PaymentSchedule[INTEREST],1,1):PaymentSchedule[[#This Row],[INTEREST]]),"")</f>
        <v>1106254.5890922318</v>
      </c>
    </row>
    <row r="69" spans="2:11" x14ac:dyDescent="0.45">
      <c r="B69" s="33">
        <f ca="1">IF(LoanIsGood,IF(ROW()-ROW(PaymentSchedule[[#Headers],[PMT '#]])&gt;ScheduledNumberOfPayments,"",ROW()-ROW(PaymentSchedule[[#Headers],[PMT '#]])),"")</f>
        <v>57</v>
      </c>
      <c r="C69" s="30">
        <f ca="1">IF(PaymentSchedule[[#This Row],[PMT '#]]&lt;&gt;"",EOMONTH(LoanStartDate,ROW(PaymentSchedule[[#This Row],[PMT '#]])-ROW(PaymentSchedule[[#Headers],[PMT '#]])-2)+DAY(LoanStartDate),"")</f>
        <v>46859</v>
      </c>
      <c r="D69" s="31">
        <f ca="1">IF(PaymentSchedule[[#This Row],[PMT '#]]&lt;&gt;"",IF(ROW()-ROW(PaymentSchedule[[#Headers],[BEGINNING BALANCE]])=1,LoanAmount,INDEX(PaymentSchedule[ENDING BALANCE],ROW()-ROW(PaymentSchedule[[#Headers],[BEGINNING BALANCE]])-1)),"")</f>
        <v>3528911.7397570075</v>
      </c>
      <c r="E69" s="31">
        <f ca="1">IF(PaymentSchedule[[#This Row],[PMT '#]]&lt;&gt;"",ScheduledPayment,"")</f>
        <v>23702.550880986142</v>
      </c>
      <c r="F6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6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69" s="31">
        <f ca="1">IF(PaymentSchedule[[#This Row],[PMT '#]]&lt;&gt;"",PaymentSchedule[[#This Row],[TOTAL PAYMENT]]-PaymentSchedule[[#This Row],[INTEREST]],"")</f>
        <v>4587.6122906356832</v>
      </c>
      <c r="I69" s="31">
        <f ca="1">IF(PaymentSchedule[[#This Row],[PMT '#]]&lt;&gt;"",PaymentSchedule[[#This Row],[BEGINNING BALANCE]]*(InterestRate/PaymentsPerYear),"")</f>
        <v>19114.938590350459</v>
      </c>
      <c r="J6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3524324.1274663717</v>
      </c>
      <c r="K69" s="31">
        <f ca="1">IF(PaymentSchedule[[#This Row],[PMT '#]]&lt;&gt;"",SUM(INDEX(PaymentSchedule[INTEREST],1,1):PaymentSchedule[[#This Row],[INTEREST]]),"")</f>
        <v>1125369.5276825824</v>
      </c>
    </row>
    <row r="70" spans="2:11" x14ac:dyDescent="0.45">
      <c r="B70" s="33">
        <f ca="1">IF(LoanIsGood,IF(ROW()-ROW(PaymentSchedule[[#Headers],[PMT '#]])&gt;ScheduledNumberOfPayments,"",ROW()-ROW(PaymentSchedule[[#Headers],[PMT '#]])),"")</f>
        <v>58</v>
      </c>
      <c r="C70" s="30">
        <f ca="1">IF(PaymentSchedule[[#This Row],[PMT '#]]&lt;&gt;"",EOMONTH(LoanStartDate,ROW(PaymentSchedule[[#This Row],[PMT '#]])-ROW(PaymentSchedule[[#Headers],[PMT '#]])-2)+DAY(LoanStartDate),"")</f>
        <v>46889</v>
      </c>
      <c r="D70" s="31">
        <f ca="1">IF(PaymentSchedule[[#This Row],[PMT '#]]&lt;&gt;"",IF(ROW()-ROW(PaymentSchedule[[#Headers],[BEGINNING BALANCE]])=1,LoanAmount,INDEX(PaymentSchedule[ENDING BALANCE],ROW()-ROW(PaymentSchedule[[#Headers],[BEGINNING BALANCE]])-1)),"")</f>
        <v>3524324.1274663717</v>
      </c>
      <c r="E70" s="31">
        <f ca="1">IF(PaymentSchedule[[#This Row],[PMT '#]]&lt;&gt;"",ScheduledPayment,"")</f>
        <v>23702.550880986142</v>
      </c>
      <c r="F7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0" s="31">
        <f ca="1">IF(PaymentSchedule[[#This Row],[PMT '#]]&lt;&gt;"",PaymentSchedule[[#This Row],[TOTAL PAYMENT]]-PaymentSchedule[[#This Row],[INTEREST]],"")</f>
        <v>4612.4618572099607</v>
      </c>
      <c r="I70" s="31">
        <f ca="1">IF(PaymentSchedule[[#This Row],[PMT '#]]&lt;&gt;"",PaymentSchedule[[#This Row],[BEGINNING BALANCE]]*(InterestRate/PaymentsPerYear),"")</f>
        <v>19090.089023776181</v>
      </c>
      <c r="J7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3519711.6656091618</v>
      </c>
      <c r="K70" s="31">
        <f ca="1">IF(PaymentSchedule[[#This Row],[PMT '#]]&lt;&gt;"",SUM(INDEX(PaymentSchedule[INTEREST],1,1):PaymentSchedule[[#This Row],[INTEREST]]),"")</f>
        <v>1144459.6167063585</v>
      </c>
    </row>
    <row r="71" spans="2:11" x14ac:dyDescent="0.45">
      <c r="B71" s="33">
        <f ca="1">IF(LoanIsGood,IF(ROW()-ROW(PaymentSchedule[[#Headers],[PMT '#]])&gt;ScheduledNumberOfPayments,"",ROW()-ROW(PaymentSchedule[[#Headers],[PMT '#]])),"")</f>
        <v>59</v>
      </c>
      <c r="C71" s="30">
        <f ca="1">IF(PaymentSchedule[[#This Row],[PMT '#]]&lt;&gt;"",EOMONTH(LoanStartDate,ROW(PaymentSchedule[[#This Row],[PMT '#]])-ROW(PaymentSchedule[[#Headers],[PMT '#]])-2)+DAY(LoanStartDate),"")</f>
        <v>46920</v>
      </c>
      <c r="D71" s="31">
        <f ca="1">IF(PaymentSchedule[[#This Row],[PMT '#]]&lt;&gt;"",IF(ROW()-ROW(PaymentSchedule[[#Headers],[BEGINNING BALANCE]])=1,LoanAmount,INDEX(PaymentSchedule[ENDING BALANCE],ROW()-ROW(PaymentSchedule[[#Headers],[BEGINNING BALANCE]])-1)),"")</f>
        <v>3519711.6656091618</v>
      </c>
      <c r="E71" s="31">
        <f ca="1">IF(PaymentSchedule[[#This Row],[PMT '#]]&lt;&gt;"",ScheduledPayment,"")</f>
        <v>23702.550880986142</v>
      </c>
      <c r="F7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1" s="31">
        <f ca="1">IF(PaymentSchedule[[#This Row],[PMT '#]]&lt;&gt;"",PaymentSchedule[[#This Row],[TOTAL PAYMENT]]-PaymentSchedule[[#This Row],[INTEREST]],"")</f>
        <v>4637.4460256031816</v>
      </c>
      <c r="I71" s="31">
        <f ca="1">IF(PaymentSchedule[[#This Row],[PMT '#]]&lt;&gt;"",PaymentSchedule[[#This Row],[BEGINNING BALANCE]]*(InterestRate/PaymentsPerYear),"")</f>
        <v>19065.104855382961</v>
      </c>
      <c r="J7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3515074.2195835588</v>
      </c>
      <c r="K71" s="31">
        <f ca="1">IF(PaymentSchedule[[#This Row],[PMT '#]]&lt;&gt;"",SUM(INDEX(PaymentSchedule[INTEREST],1,1):PaymentSchedule[[#This Row],[INTEREST]]),"")</f>
        <v>1163524.7215617415</v>
      </c>
    </row>
    <row r="72" spans="2:11" x14ac:dyDescent="0.45">
      <c r="B72" s="33">
        <f ca="1">IF(LoanIsGood,IF(ROW()-ROW(PaymentSchedule[[#Headers],[PMT '#]])&gt;ScheduledNumberOfPayments,"",ROW()-ROW(PaymentSchedule[[#Headers],[PMT '#]])),"")</f>
        <v>60</v>
      </c>
      <c r="C72" s="30">
        <f ca="1">IF(PaymentSchedule[[#This Row],[PMT '#]]&lt;&gt;"",EOMONTH(LoanStartDate,ROW(PaymentSchedule[[#This Row],[PMT '#]])-ROW(PaymentSchedule[[#Headers],[PMT '#]])-2)+DAY(LoanStartDate),"")</f>
        <v>46950</v>
      </c>
      <c r="D72" s="31">
        <f ca="1">IF(PaymentSchedule[[#This Row],[PMT '#]]&lt;&gt;"",IF(ROW()-ROW(PaymentSchedule[[#Headers],[BEGINNING BALANCE]])=1,LoanAmount,INDEX(PaymentSchedule[ENDING BALANCE],ROW()-ROW(PaymentSchedule[[#Headers],[BEGINNING BALANCE]])-1)),"")</f>
        <v>3515074.2195835588</v>
      </c>
      <c r="E72" s="31">
        <f ca="1">IF(PaymentSchedule[[#This Row],[PMT '#]]&lt;&gt;"",ScheduledPayment,"")</f>
        <v>23702.550880986142</v>
      </c>
      <c r="F7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2" s="31">
        <f ca="1">IF(PaymentSchedule[[#This Row],[PMT '#]]&lt;&gt;"",PaymentSchedule[[#This Row],[TOTAL PAYMENT]]-PaymentSchedule[[#This Row],[INTEREST]],"")</f>
        <v>4662.5655249085321</v>
      </c>
      <c r="I72" s="31">
        <f ca="1">IF(PaymentSchedule[[#This Row],[PMT '#]]&lt;&gt;"",PaymentSchedule[[#This Row],[BEGINNING BALANCE]]*(InterestRate/PaymentsPerYear),"")</f>
        <v>19039.98535607761</v>
      </c>
      <c r="J7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3510411.6540586501</v>
      </c>
      <c r="K72" s="31">
        <f ca="1">IF(PaymentSchedule[[#This Row],[PMT '#]]&lt;&gt;"",SUM(INDEX(PaymentSchedule[INTEREST],1,1):PaymentSchedule[[#This Row],[INTEREST]]),"")</f>
        <v>1182564.7069178191</v>
      </c>
    </row>
    <row r="73" spans="2:11" x14ac:dyDescent="0.45">
      <c r="B73" s="33">
        <f ca="1">IF(LoanIsGood,IF(ROW()-ROW(PaymentSchedule[[#Headers],[PMT '#]])&gt;ScheduledNumberOfPayments,"",ROW()-ROW(PaymentSchedule[[#Headers],[PMT '#]])),"")</f>
        <v>61</v>
      </c>
      <c r="C73" s="30">
        <f ca="1">IF(PaymentSchedule[[#This Row],[PMT '#]]&lt;&gt;"",EOMONTH(LoanStartDate,ROW(PaymentSchedule[[#This Row],[PMT '#]])-ROW(PaymentSchedule[[#Headers],[PMT '#]])-2)+DAY(LoanStartDate),"")</f>
        <v>46981</v>
      </c>
      <c r="D73" s="31">
        <f ca="1">IF(PaymentSchedule[[#This Row],[PMT '#]]&lt;&gt;"",IF(ROW()-ROW(PaymentSchedule[[#Headers],[BEGINNING BALANCE]])=1,LoanAmount,INDEX(PaymentSchedule[ENDING BALANCE],ROW()-ROW(PaymentSchedule[[#Headers],[BEGINNING BALANCE]])-1)),"")</f>
        <v>3510411.6540586501</v>
      </c>
      <c r="E73" s="31">
        <f ca="1">IF(PaymentSchedule[[#This Row],[PMT '#]]&lt;&gt;"",ScheduledPayment,"")</f>
        <v>23702.550880986142</v>
      </c>
      <c r="F7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3" s="31">
        <f ca="1">IF(PaymentSchedule[[#This Row],[PMT '#]]&lt;&gt;"",PaymentSchedule[[#This Row],[TOTAL PAYMENT]]-PaymentSchedule[[#This Row],[INTEREST]],"")</f>
        <v>4687.8210881684536</v>
      </c>
      <c r="I73" s="31">
        <f ca="1">IF(PaymentSchedule[[#This Row],[PMT '#]]&lt;&gt;"",PaymentSchedule[[#This Row],[BEGINNING BALANCE]]*(InterestRate/PaymentsPerYear),"")</f>
        <v>19014.729792817689</v>
      </c>
      <c r="J7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3505723.8329704818</v>
      </c>
      <c r="K73" s="31">
        <f ca="1">IF(PaymentSchedule[[#This Row],[PMT '#]]&lt;&gt;"",SUM(INDEX(PaymentSchedule[INTEREST],1,1):PaymentSchedule[[#This Row],[INTEREST]]),"")</f>
        <v>1201579.4367106368</v>
      </c>
    </row>
    <row r="74" spans="2:11" x14ac:dyDescent="0.45">
      <c r="B74" s="33">
        <f ca="1">IF(LoanIsGood,IF(ROW()-ROW(PaymentSchedule[[#Headers],[PMT '#]])&gt;ScheduledNumberOfPayments,"",ROW()-ROW(PaymentSchedule[[#Headers],[PMT '#]])),"")</f>
        <v>62</v>
      </c>
      <c r="C74" s="30">
        <f ca="1">IF(PaymentSchedule[[#This Row],[PMT '#]]&lt;&gt;"",EOMONTH(LoanStartDate,ROW(PaymentSchedule[[#This Row],[PMT '#]])-ROW(PaymentSchedule[[#Headers],[PMT '#]])-2)+DAY(LoanStartDate),"")</f>
        <v>47012</v>
      </c>
      <c r="D74" s="31">
        <f ca="1">IF(PaymentSchedule[[#This Row],[PMT '#]]&lt;&gt;"",IF(ROW()-ROW(PaymentSchedule[[#Headers],[BEGINNING BALANCE]])=1,LoanAmount,INDEX(PaymentSchedule[ENDING BALANCE],ROW()-ROW(PaymentSchedule[[#Headers],[BEGINNING BALANCE]])-1)),"")</f>
        <v>3505723.8329704818</v>
      </c>
      <c r="E74" s="31">
        <f ca="1">IF(PaymentSchedule[[#This Row],[PMT '#]]&lt;&gt;"",ScheduledPayment,"")</f>
        <v>23702.550880986142</v>
      </c>
      <c r="F7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4" s="31">
        <f ca="1">IF(PaymentSchedule[[#This Row],[PMT '#]]&lt;&gt;"",PaymentSchedule[[#This Row],[TOTAL PAYMENT]]-PaymentSchedule[[#This Row],[INTEREST]],"")</f>
        <v>4713.2134523960303</v>
      </c>
      <c r="I74" s="31">
        <f ca="1">IF(PaymentSchedule[[#This Row],[PMT '#]]&lt;&gt;"",PaymentSchedule[[#This Row],[BEGINNING BALANCE]]*(InterestRate/PaymentsPerYear),"")</f>
        <v>18989.337428590112</v>
      </c>
      <c r="J7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3501010.6195180858</v>
      </c>
      <c r="K74" s="31">
        <f ca="1">IF(PaymentSchedule[[#This Row],[PMT '#]]&lt;&gt;"",SUM(INDEX(PaymentSchedule[INTEREST],1,1):PaymentSchedule[[#This Row],[INTEREST]]),"")</f>
        <v>1220568.7741392269</v>
      </c>
    </row>
    <row r="75" spans="2:11" x14ac:dyDescent="0.45">
      <c r="B75" s="33">
        <f ca="1">IF(LoanIsGood,IF(ROW()-ROW(PaymentSchedule[[#Headers],[PMT '#]])&gt;ScheduledNumberOfPayments,"",ROW()-ROW(PaymentSchedule[[#Headers],[PMT '#]])),"")</f>
        <v>63</v>
      </c>
      <c r="C75" s="30">
        <f ca="1">IF(PaymentSchedule[[#This Row],[PMT '#]]&lt;&gt;"",EOMONTH(LoanStartDate,ROW(PaymentSchedule[[#This Row],[PMT '#]])-ROW(PaymentSchedule[[#Headers],[PMT '#]])-2)+DAY(LoanStartDate),"")</f>
        <v>47042</v>
      </c>
      <c r="D75" s="31">
        <f ca="1">IF(PaymentSchedule[[#This Row],[PMT '#]]&lt;&gt;"",IF(ROW()-ROW(PaymentSchedule[[#Headers],[BEGINNING BALANCE]])=1,LoanAmount,INDEX(PaymentSchedule[ENDING BALANCE],ROW()-ROW(PaymentSchedule[[#Headers],[BEGINNING BALANCE]])-1)),"")</f>
        <v>3501010.6195180858</v>
      </c>
      <c r="E75" s="31">
        <f ca="1">IF(PaymentSchedule[[#This Row],[PMT '#]]&lt;&gt;"",ScheduledPayment,"")</f>
        <v>23702.550880986142</v>
      </c>
      <c r="F7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5" s="31">
        <f ca="1">IF(PaymentSchedule[[#This Row],[PMT '#]]&lt;&gt;"",PaymentSchedule[[#This Row],[TOTAL PAYMENT]]-PaymentSchedule[[#This Row],[INTEREST]],"")</f>
        <v>4738.7433585965082</v>
      </c>
      <c r="I75" s="31">
        <f ca="1">IF(PaymentSchedule[[#This Row],[PMT '#]]&lt;&gt;"",PaymentSchedule[[#This Row],[BEGINNING BALANCE]]*(InterestRate/PaymentsPerYear),"")</f>
        <v>18963.807522389634</v>
      </c>
      <c r="J7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3496271.8761594892</v>
      </c>
      <c r="K75" s="31">
        <f ca="1">IF(PaymentSchedule[[#This Row],[PMT '#]]&lt;&gt;"",SUM(INDEX(PaymentSchedule[INTEREST],1,1):PaymentSchedule[[#This Row],[INTEREST]]),"")</f>
        <v>1239532.5816616165</v>
      </c>
    </row>
    <row r="76" spans="2:11" x14ac:dyDescent="0.45">
      <c r="B76" s="33">
        <f ca="1">IF(LoanIsGood,IF(ROW()-ROW(PaymentSchedule[[#Headers],[PMT '#]])&gt;ScheduledNumberOfPayments,"",ROW()-ROW(PaymentSchedule[[#Headers],[PMT '#]])),"")</f>
        <v>64</v>
      </c>
      <c r="C76" s="30">
        <f ca="1">IF(PaymentSchedule[[#This Row],[PMT '#]]&lt;&gt;"",EOMONTH(LoanStartDate,ROW(PaymentSchedule[[#This Row],[PMT '#]])-ROW(PaymentSchedule[[#Headers],[PMT '#]])-2)+DAY(LoanStartDate),"")</f>
        <v>47073</v>
      </c>
      <c r="D76" s="31">
        <f ca="1">IF(PaymentSchedule[[#This Row],[PMT '#]]&lt;&gt;"",IF(ROW()-ROW(PaymentSchedule[[#Headers],[BEGINNING BALANCE]])=1,LoanAmount,INDEX(PaymentSchedule[ENDING BALANCE],ROW()-ROW(PaymentSchedule[[#Headers],[BEGINNING BALANCE]])-1)),"")</f>
        <v>3496271.8761594892</v>
      </c>
      <c r="E76" s="31">
        <f ca="1">IF(PaymentSchedule[[#This Row],[PMT '#]]&lt;&gt;"",ScheduledPayment,"")</f>
        <v>23702.550880986142</v>
      </c>
      <c r="F7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6" s="31">
        <f ca="1">IF(PaymentSchedule[[#This Row],[PMT '#]]&lt;&gt;"",PaymentSchedule[[#This Row],[TOTAL PAYMENT]]-PaymentSchedule[[#This Row],[INTEREST]],"")</f>
        <v>4764.4115517889077</v>
      </c>
      <c r="I76" s="31">
        <f ca="1">IF(PaymentSchedule[[#This Row],[PMT '#]]&lt;&gt;"",PaymentSchedule[[#This Row],[BEGINNING BALANCE]]*(InterestRate/PaymentsPerYear),"")</f>
        <v>18938.139329197234</v>
      </c>
      <c r="J7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3491507.4646077002</v>
      </c>
      <c r="K76" s="31">
        <f ca="1">IF(PaymentSchedule[[#This Row],[PMT '#]]&lt;&gt;"",SUM(INDEX(PaymentSchedule[INTEREST],1,1):PaymentSchedule[[#This Row],[INTEREST]]),"")</f>
        <v>1258470.7209908138</v>
      </c>
    </row>
    <row r="77" spans="2:11" x14ac:dyDescent="0.45">
      <c r="B77" s="33">
        <f ca="1">IF(LoanIsGood,IF(ROW()-ROW(PaymentSchedule[[#Headers],[PMT '#]])&gt;ScheduledNumberOfPayments,"",ROW()-ROW(PaymentSchedule[[#Headers],[PMT '#]])),"")</f>
        <v>65</v>
      </c>
      <c r="C77" s="30">
        <f ca="1">IF(PaymentSchedule[[#This Row],[PMT '#]]&lt;&gt;"",EOMONTH(LoanStartDate,ROW(PaymentSchedule[[#This Row],[PMT '#]])-ROW(PaymentSchedule[[#Headers],[PMT '#]])-2)+DAY(LoanStartDate),"")</f>
        <v>47103</v>
      </c>
      <c r="D77" s="31">
        <f ca="1">IF(PaymentSchedule[[#This Row],[PMT '#]]&lt;&gt;"",IF(ROW()-ROW(PaymentSchedule[[#Headers],[BEGINNING BALANCE]])=1,LoanAmount,INDEX(PaymentSchedule[ENDING BALANCE],ROW()-ROW(PaymentSchedule[[#Headers],[BEGINNING BALANCE]])-1)),"")</f>
        <v>3491507.4646077002</v>
      </c>
      <c r="E77" s="31">
        <f ca="1">IF(PaymentSchedule[[#This Row],[PMT '#]]&lt;&gt;"",ScheduledPayment,"")</f>
        <v>23702.550880986142</v>
      </c>
      <c r="F7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7" s="31">
        <f ca="1">IF(PaymentSchedule[[#This Row],[PMT '#]]&lt;&gt;"",PaymentSchedule[[#This Row],[TOTAL PAYMENT]]-PaymentSchedule[[#This Row],[INTEREST]],"")</f>
        <v>4790.2187810277646</v>
      </c>
      <c r="I77" s="31">
        <f ca="1">IF(PaymentSchedule[[#This Row],[PMT '#]]&lt;&gt;"",PaymentSchedule[[#This Row],[BEGINNING BALANCE]]*(InterestRate/PaymentsPerYear),"")</f>
        <v>18912.332099958378</v>
      </c>
      <c r="J7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3486717.2458266723</v>
      </c>
      <c r="K77" s="31">
        <f ca="1">IF(PaymentSchedule[[#This Row],[PMT '#]]&lt;&gt;"",SUM(INDEX(PaymentSchedule[INTEREST],1,1):PaymentSchedule[[#This Row],[INTEREST]]),"")</f>
        <v>1277383.0530907721</v>
      </c>
    </row>
    <row r="78" spans="2:11" x14ac:dyDescent="0.45">
      <c r="B78" s="33">
        <f ca="1">IF(LoanIsGood,IF(ROW()-ROW(PaymentSchedule[[#Headers],[PMT '#]])&gt;ScheduledNumberOfPayments,"",ROW()-ROW(PaymentSchedule[[#Headers],[PMT '#]])),"")</f>
        <v>66</v>
      </c>
      <c r="C78" s="30">
        <f ca="1">IF(PaymentSchedule[[#This Row],[PMT '#]]&lt;&gt;"",EOMONTH(LoanStartDate,ROW(PaymentSchedule[[#This Row],[PMT '#]])-ROW(PaymentSchedule[[#Headers],[PMT '#]])-2)+DAY(LoanStartDate),"")</f>
        <v>47134</v>
      </c>
      <c r="D78" s="31">
        <f ca="1">IF(PaymentSchedule[[#This Row],[PMT '#]]&lt;&gt;"",IF(ROW()-ROW(PaymentSchedule[[#Headers],[BEGINNING BALANCE]])=1,LoanAmount,INDEX(PaymentSchedule[ENDING BALANCE],ROW()-ROW(PaymentSchedule[[#Headers],[BEGINNING BALANCE]])-1)),"")</f>
        <v>3486717.2458266723</v>
      </c>
      <c r="E78" s="31">
        <f ca="1">IF(PaymentSchedule[[#This Row],[PMT '#]]&lt;&gt;"",ScheduledPayment,"")</f>
        <v>23702.550880986142</v>
      </c>
      <c r="F7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8" s="31">
        <f ca="1">IF(PaymentSchedule[[#This Row],[PMT '#]]&lt;&gt;"",PaymentSchedule[[#This Row],[TOTAL PAYMENT]]-PaymentSchedule[[#This Row],[INTEREST]],"")</f>
        <v>4816.1657994249981</v>
      </c>
      <c r="I78" s="31">
        <f ca="1">IF(PaymentSchedule[[#This Row],[PMT '#]]&lt;&gt;"",PaymentSchedule[[#This Row],[BEGINNING BALANCE]]*(InterestRate/PaymentsPerYear),"")</f>
        <v>18886.385081561144</v>
      </c>
      <c r="J7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3481901.0800272473</v>
      </c>
      <c r="K78" s="31">
        <f ca="1">IF(PaymentSchedule[[#This Row],[PMT '#]]&lt;&gt;"",SUM(INDEX(PaymentSchedule[INTEREST],1,1):PaymentSchedule[[#This Row],[INTEREST]]),"")</f>
        <v>1296269.4381723332</v>
      </c>
    </row>
    <row r="79" spans="2:11" x14ac:dyDescent="0.45">
      <c r="B79" s="33">
        <f ca="1">IF(LoanIsGood,IF(ROW()-ROW(PaymentSchedule[[#Headers],[PMT '#]])&gt;ScheduledNumberOfPayments,"",ROW()-ROW(PaymentSchedule[[#Headers],[PMT '#]])),"")</f>
        <v>67</v>
      </c>
      <c r="C79" s="30">
        <f ca="1">IF(PaymentSchedule[[#This Row],[PMT '#]]&lt;&gt;"",EOMONTH(LoanStartDate,ROW(PaymentSchedule[[#This Row],[PMT '#]])-ROW(PaymentSchedule[[#Headers],[PMT '#]])-2)+DAY(LoanStartDate),"")</f>
        <v>47165</v>
      </c>
      <c r="D79" s="31">
        <f ca="1">IF(PaymentSchedule[[#This Row],[PMT '#]]&lt;&gt;"",IF(ROW()-ROW(PaymentSchedule[[#Headers],[BEGINNING BALANCE]])=1,LoanAmount,INDEX(PaymentSchedule[ENDING BALANCE],ROW()-ROW(PaymentSchedule[[#Headers],[BEGINNING BALANCE]])-1)),"")</f>
        <v>3481901.0800272473</v>
      </c>
      <c r="E79" s="31">
        <f ca="1">IF(PaymentSchedule[[#This Row],[PMT '#]]&lt;&gt;"",ScheduledPayment,"")</f>
        <v>23702.550880986142</v>
      </c>
      <c r="F7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7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79" s="31">
        <f ca="1">IF(PaymentSchedule[[#This Row],[PMT '#]]&lt;&gt;"",PaymentSchedule[[#This Row],[TOTAL PAYMENT]]-PaymentSchedule[[#This Row],[INTEREST]],"")</f>
        <v>4842.2533641718837</v>
      </c>
      <c r="I79" s="31">
        <f ca="1">IF(PaymentSchedule[[#This Row],[PMT '#]]&lt;&gt;"",PaymentSchedule[[#This Row],[BEGINNING BALANCE]]*(InterestRate/PaymentsPerYear),"")</f>
        <v>18860.297516814258</v>
      </c>
      <c r="J7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3477058.8266630755</v>
      </c>
      <c r="K79" s="31">
        <f ca="1">IF(PaymentSchedule[[#This Row],[PMT '#]]&lt;&gt;"",SUM(INDEX(PaymentSchedule[INTEREST],1,1):PaymentSchedule[[#This Row],[INTEREST]]),"")</f>
        <v>1315129.7356891474</v>
      </c>
    </row>
    <row r="80" spans="2:11" x14ac:dyDescent="0.45">
      <c r="B80" s="33">
        <f ca="1">IF(LoanIsGood,IF(ROW()-ROW(PaymentSchedule[[#Headers],[PMT '#]])&gt;ScheduledNumberOfPayments,"",ROW()-ROW(PaymentSchedule[[#Headers],[PMT '#]])),"")</f>
        <v>68</v>
      </c>
      <c r="C80" s="30">
        <f ca="1">IF(PaymentSchedule[[#This Row],[PMT '#]]&lt;&gt;"",EOMONTH(LoanStartDate,ROW(PaymentSchedule[[#This Row],[PMT '#]])-ROW(PaymentSchedule[[#Headers],[PMT '#]])-2)+DAY(LoanStartDate),"")</f>
        <v>47193</v>
      </c>
      <c r="D80" s="31">
        <f ca="1">IF(PaymentSchedule[[#This Row],[PMT '#]]&lt;&gt;"",IF(ROW()-ROW(PaymentSchedule[[#Headers],[BEGINNING BALANCE]])=1,LoanAmount,INDEX(PaymentSchedule[ENDING BALANCE],ROW()-ROW(PaymentSchedule[[#Headers],[BEGINNING BALANCE]])-1)),"")</f>
        <v>3477058.8266630755</v>
      </c>
      <c r="E80" s="31">
        <f ca="1">IF(PaymentSchedule[[#This Row],[PMT '#]]&lt;&gt;"",ScheduledPayment,"")</f>
        <v>23702.550880986142</v>
      </c>
      <c r="F8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0" s="31">
        <f ca="1">IF(PaymentSchedule[[#This Row],[PMT '#]]&lt;&gt;"",PaymentSchedule[[#This Row],[TOTAL PAYMENT]]-PaymentSchedule[[#This Row],[INTEREST]],"")</f>
        <v>4868.4822365611508</v>
      </c>
      <c r="I80" s="31">
        <f ca="1">IF(PaymentSchedule[[#This Row],[PMT '#]]&lt;&gt;"",PaymentSchedule[[#This Row],[BEGINNING BALANCE]]*(InterestRate/PaymentsPerYear),"")</f>
        <v>18834.068644424991</v>
      </c>
      <c r="J8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3472190.3444265141</v>
      </c>
      <c r="K80" s="31">
        <f ca="1">IF(PaymentSchedule[[#This Row],[PMT '#]]&lt;&gt;"",SUM(INDEX(PaymentSchedule[INTEREST],1,1):PaymentSchedule[[#This Row],[INTEREST]]),"")</f>
        <v>1333963.8043335723</v>
      </c>
    </row>
    <row r="81" spans="2:11" x14ac:dyDescent="0.45">
      <c r="B81" s="33">
        <f ca="1">IF(LoanIsGood,IF(ROW()-ROW(PaymentSchedule[[#Headers],[PMT '#]])&gt;ScheduledNumberOfPayments,"",ROW()-ROW(PaymentSchedule[[#Headers],[PMT '#]])),"")</f>
        <v>69</v>
      </c>
      <c r="C81" s="30">
        <f ca="1">IF(PaymentSchedule[[#This Row],[PMT '#]]&lt;&gt;"",EOMONTH(LoanStartDate,ROW(PaymentSchedule[[#This Row],[PMT '#]])-ROW(PaymentSchedule[[#Headers],[PMT '#]])-2)+DAY(LoanStartDate),"")</f>
        <v>47224</v>
      </c>
      <c r="D81" s="31">
        <f ca="1">IF(PaymentSchedule[[#This Row],[PMT '#]]&lt;&gt;"",IF(ROW()-ROW(PaymentSchedule[[#Headers],[BEGINNING BALANCE]])=1,LoanAmount,INDEX(PaymentSchedule[ENDING BALANCE],ROW()-ROW(PaymentSchedule[[#Headers],[BEGINNING BALANCE]])-1)),"")</f>
        <v>3472190.3444265141</v>
      </c>
      <c r="E81" s="31">
        <f ca="1">IF(PaymentSchedule[[#This Row],[PMT '#]]&lt;&gt;"",ScheduledPayment,"")</f>
        <v>23702.550880986142</v>
      </c>
      <c r="F8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1" s="31">
        <f ca="1">IF(PaymentSchedule[[#This Row],[PMT '#]]&lt;&gt;"",PaymentSchedule[[#This Row],[TOTAL PAYMENT]]-PaymentSchedule[[#This Row],[INTEREST]],"")</f>
        <v>4894.8531820091885</v>
      </c>
      <c r="I81" s="31">
        <f ca="1">IF(PaymentSchedule[[#This Row],[PMT '#]]&lt;&gt;"",PaymentSchedule[[#This Row],[BEGINNING BALANCE]]*(InterestRate/PaymentsPerYear),"")</f>
        <v>18807.697698976954</v>
      </c>
      <c r="J8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3467295.4912445052</v>
      </c>
      <c r="K81" s="31">
        <f ca="1">IF(PaymentSchedule[[#This Row],[PMT '#]]&lt;&gt;"",SUM(INDEX(PaymentSchedule[INTEREST],1,1):PaymentSchedule[[#This Row],[INTEREST]]),"")</f>
        <v>1352771.5020325491</v>
      </c>
    </row>
    <row r="82" spans="2:11" x14ac:dyDescent="0.45">
      <c r="B82" s="33">
        <f ca="1">IF(LoanIsGood,IF(ROW()-ROW(PaymentSchedule[[#Headers],[PMT '#]])&gt;ScheduledNumberOfPayments,"",ROW()-ROW(PaymentSchedule[[#Headers],[PMT '#]])),"")</f>
        <v>70</v>
      </c>
      <c r="C82" s="30">
        <f ca="1">IF(PaymentSchedule[[#This Row],[PMT '#]]&lt;&gt;"",EOMONTH(LoanStartDate,ROW(PaymentSchedule[[#This Row],[PMT '#]])-ROW(PaymentSchedule[[#Headers],[PMT '#]])-2)+DAY(LoanStartDate),"")</f>
        <v>47254</v>
      </c>
      <c r="D82" s="31">
        <f ca="1">IF(PaymentSchedule[[#This Row],[PMT '#]]&lt;&gt;"",IF(ROW()-ROW(PaymentSchedule[[#Headers],[BEGINNING BALANCE]])=1,LoanAmount,INDEX(PaymentSchedule[ENDING BALANCE],ROW()-ROW(PaymentSchedule[[#Headers],[BEGINNING BALANCE]])-1)),"")</f>
        <v>3467295.4912445052</v>
      </c>
      <c r="E82" s="31">
        <f ca="1">IF(PaymentSchedule[[#This Row],[PMT '#]]&lt;&gt;"",ScheduledPayment,"")</f>
        <v>23702.550880986142</v>
      </c>
      <c r="F8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2" s="31">
        <f ca="1">IF(PaymentSchedule[[#This Row],[PMT '#]]&lt;&gt;"",PaymentSchedule[[#This Row],[TOTAL PAYMENT]]-PaymentSchedule[[#This Row],[INTEREST]],"")</f>
        <v>4921.3669700784048</v>
      </c>
      <c r="I82" s="31">
        <f ca="1">IF(PaymentSchedule[[#This Row],[PMT '#]]&lt;&gt;"",PaymentSchedule[[#This Row],[BEGINNING BALANCE]]*(InterestRate/PaymentsPerYear),"")</f>
        <v>18781.183910907737</v>
      </c>
      <c r="J8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3462374.1242744266</v>
      </c>
      <c r="K82" s="31">
        <f ca="1">IF(PaymentSchedule[[#This Row],[PMT '#]]&lt;&gt;"",SUM(INDEX(PaymentSchedule[INTEREST],1,1):PaymentSchedule[[#This Row],[INTEREST]]),"")</f>
        <v>1371552.6859434568</v>
      </c>
    </row>
    <row r="83" spans="2:11" x14ac:dyDescent="0.45">
      <c r="B83" s="33">
        <f ca="1">IF(LoanIsGood,IF(ROW()-ROW(PaymentSchedule[[#Headers],[PMT '#]])&gt;ScheduledNumberOfPayments,"",ROW()-ROW(PaymentSchedule[[#Headers],[PMT '#]])),"")</f>
        <v>71</v>
      </c>
      <c r="C83" s="30">
        <f ca="1">IF(PaymentSchedule[[#This Row],[PMT '#]]&lt;&gt;"",EOMONTH(LoanStartDate,ROW(PaymentSchedule[[#This Row],[PMT '#]])-ROW(PaymentSchedule[[#Headers],[PMT '#]])-2)+DAY(LoanStartDate),"")</f>
        <v>47285</v>
      </c>
      <c r="D83" s="31">
        <f ca="1">IF(PaymentSchedule[[#This Row],[PMT '#]]&lt;&gt;"",IF(ROW()-ROW(PaymentSchedule[[#Headers],[BEGINNING BALANCE]])=1,LoanAmount,INDEX(PaymentSchedule[ENDING BALANCE],ROW()-ROW(PaymentSchedule[[#Headers],[BEGINNING BALANCE]])-1)),"")</f>
        <v>3462374.1242744266</v>
      </c>
      <c r="E83" s="31">
        <f ca="1">IF(PaymentSchedule[[#This Row],[PMT '#]]&lt;&gt;"",ScheduledPayment,"")</f>
        <v>23702.550880986142</v>
      </c>
      <c r="F8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3" s="31">
        <f ca="1">IF(PaymentSchedule[[#This Row],[PMT '#]]&lt;&gt;"",PaymentSchedule[[#This Row],[TOTAL PAYMENT]]-PaymentSchedule[[#This Row],[INTEREST]],"")</f>
        <v>4948.0243744996624</v>
      </c>
      <c r="I83" s="31">
        <f ca="1">IF(PaymentSchedule[[#This Row],[PMT '#]]&lt;&gt;"",PaymentSchedule[[#This Row],[BEGINNING BALANCE]]*(InterestRate/PaymentsPerYear),"")</f>
        <v>18754.52650648648</v>
      </c>
      <c r="J8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3457426.0998999272</v>
      </c>
      <c r="K83" s="31">
        <f ca="1">IF(PaymentSchedule[[#This Row],[PMT '#]]&lt;&gt;"",SUM(INDEX(PaymentSchedule[INTEREST],1,1):PaymentSchedule[[#This Row],[INTEREST]]),"")</f>
        <v>1390307.2124499434</v>
      </c>
    </row>
    <row r="84" spans="2:11" x14ac:dyDescent="0.45">
      <c r="B84" s="33">
        <f ca="1">IF(LoanIsGood,IF(ROW()-ROW(PaymentSchedule[[#Headers],[PMT '#]])&gt;ScheduledNumberOfPayments,"",ROW()-ROW(PaymentSchedule[[#Headers],[PMT '#]])),"")</f>
        <v>72</v>
      </c>
      <c r="C84" s="30">
        <f ca="1">IF(PaymentSchedule[[#This Row],[PMT '#]]&lt;&gt;"",EOMONTH(LoanStartDate,ROW(PaymentSchedule[[#This Row],[PMT '#]])-ROW(PaymentSchedule[[#Headers],[PMT '#]])-2)+DAY(LoanStartDate),"")</f>
        <v>47315</v>
      </c>
      <c r="D84" s="31">
        <f ca="1">IF(PaymentSchedule[[#This Row],[PMT '#]]&lt;&gt;"",IF(ROW()-ROW(PaymentSchedule[[#Headers],[BEGINNING BALANCE]])=1,LoanAmount,INDEX(PaymentSchedule[ENDING BALANCE],ROW()-ROW(PaymentSchedule[[#Headers],[BEGINNING BALANCE]])-1)),"")</f>
        <v>3457426.0998999272</v>
      </c>
      <c r="E84" s="31">
        <f ca="1">IF(PaymentSchedule[[#This Row],[PMT '#]]&lt;&gt;"",ScheduledPayment,"")</f>
        <v>23702.550880986142</v>
      </c>
      <c r="F8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4" s="31">
        <f ca="1">IF(PaymentSchedule[[#This Row],[PMT '#]]&lt;&gt;"",PaymentSchedule[[#This Row],[TOTAL PAYMENT]]-PaymentSchedule[[#This Row],[INTEREST]],"")</f>
        <v>4974.8261731948696</v>
      </c>
      <c r="I84" s="31">
        <f ca="1">IF(PaymentSchedule[[#This Row],[PMT '#]]&lt;&gt;"",PaymentSchedule[[#This Row],[BEGINNING BALANCE]]*(InterestRate/PaymentsPerYear),"")</f>
        <v>18727.724707791273</v>
      </c>
      <c r="J8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3452451.2737267325</v>
      </c>
      <c r="K84" s="31">
        <f ca="1">IF(PaymentSchedule[[#This Row],[PMT '#]]&lt;&gt;"",SUM(INDEX(PaymentSchedule[INTEREST],1,1):PaymentSchedule[[#This Row],[INTEREST]]),"")</f>
        <v>1409034.9371577348</v>
      </c>
    </row>
    <row r="85" spans="2:11" x14ac:dyDescent="0.45">
      <c r="B85" s="33">
        <f ca="1">IF(LoanIsGood,IF(ROW()-ROW(PaymentSchedule[[#Headers],[PMT '#]])&gt;ScheduledNumberOfPayments,"",ROW()-ROW(PaymentSchedule[[#Headers],[PMT '#]])),"")</f>
        <v>73</v>
      </c>
      <c r="C85" s="30">
        <f ca="1">IF(PaymentSchedule[[#This Row],[PMT '#]]&lt;&gt;"",EOMONTH(LoanStartDate,ROW(PaymentSchedule[[#This Row],[PMT '#]])-ROW(PaymentSchedule[[#Headers],[PMT '#]])-2)+DAY(LoanStartDate),"")</f>
        <v>47346</v>
      </c>
      <c r="D85" s="31">
        <f ca="1">IF(PaymentSchedule[[#This Row],[PMT '#]]&lt;&gt;"",IF(ROW()-ROW(PaymentSchedule[[#Headers],[BEGINNING BALANCE]])=1,LoanAmount,INDEX(PaymentSchedule[ENDING BALANCE],ROW()-ROW(PaymentSchedule[[#Headers],[BEGINNING BALANCE]])-1)),"")</f>
        <v>3452451.2737267325</v>
      </c>
      <c r="E85" s="31">
        <f ca="1">IF(PaymentSchedule[[#This Row],[PMT '#]]&lt;&gt;"",ScheduledPayment,"")</f>
        <v>23702.550880986142</v>
      </c>
      <c r="F8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5" s="31">
        <f ca="1">IF(PaymentSchedule[[#This Row],[PMT '#]]&lt;&gt;"",PaymentSchedule[[#This Row],[TOTAL PAYMENT]]-PaymentSchedule[[#This Row],[INTEREST]],"")</f>
        <v>5001.7731482996751</v>
      </c>
      <c r="I85" s="31">
        <f ca="1">IF(PaymentSchedule[[#This Row],[PMT '#]]&lt;&gt;"",PaymentSchedule[[#This Row],[BEGINNING BALANCE]]*(InterestRate/PaymentsPerYear),"")</f>
        <v>18700.777732686467</v>
      </c>
      <c r="J8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3447449.5005784328</v>
      </c>
      <c r="K85" s="31">
        <f ca="1">IF(PaymentSchedule[[#This Row],[PMT '#]]&lt;&gt;"",SUM(INDEX(PaymentSchedule[INTEREST],1,1):PaymentSchedule[[#This Row],[INTEREST]]),"")</f>
        <v>1427735.7148904211</v>
      </c>
    </row>
    <row r="86" spans="2:11" x14ac:dyDescent="0.45">
      <c r="B86" s="33">
        <f ca="1">IF(LoanIsGood,IF(ROW()-ROW(PaymentSchedule[[#Headers],[PMT '#]])&gt;ScheduledNumberOfPayments,"",ROW()-ROW(PaymentSchedule[[#Headers],[PMT '#]])),"")</f>
        <v>74</v>
      </c>
      <c r="C86" s="30">
        <f ca="1">IF(PaymentSchedule[[#This Row],[PMT '#]]&lt;&gt;"",EOMONTH(LoanStartDate,ROW(PaymentSchedule[[#This Row],[PMT '#]])-ROW(PaymentSchedule[[#Headers],[PMT '#]])-2)+DAY(LoanStartDate),"")</f>
        <v>47377</v>
      </c>
      <c r="D86" s="31">
        <f ca="1">IF(PaymentSchedule[[#This Row],[PMT '#]]&lt;&gt;"",IF(ROW()-ROW(PaymentSchedule[[#Headers],[BEGINNING BALANCE]])=1,LoanAmount,INDEX(PaymentSchedule[ENDING BALANCE],ROW()-ROW(PaymentSchedule[[#Headers],[BEGINNING BALANCE]])-1)),"")</f>
        <v>3447449.5005784328</v>
      </c>
      <c r="E86" s="31">
        <f ca="1">IF(PaymentSchedule[[#This Row],[PMT '#]]&lt;&gt;"",ScheduledPayment,"")</f>
        <v>23702.550880986142</v>
      </c>
      <c r="F8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6" s="31">
        <f ca="1">IF(PaymentSchedule[[#This Row],[PMT '#]]&lt;&gt;"",PaymentSchedule[[#This Row],[TOTAL PAYMENT]]-PaymentSchedule[[#This Row],[INTEREST]],"")</f>
        <v>5028.8660861862954</v>
      </c>
      <c r="I86" s="31">
        <f ca="1">IF(PaymentSchedule[[#This Row],[PMT '#]]&lt;&gt;"",PaymentSchedule[[#This Row],[BEGINNING BALANCE]]*(InterestRate/PaymentsPerYear),"")</f>
        <v>18673.684794799847</v>
      </c>
      <c r="J8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3442420.6344922464</v>
      </c>
      <c r="K86" s="31">
        <f ca="1">IF(PaymentSchedule[[#This Row],[PMT '#]]&lt;&gt;"",SUM(INDEX(PaymentSchedule[INTEREST],1,1):PaymentSchedule[[#This Row],[INTEREST]]),"")</f>
        <v>1446409.399685221</v>
      </c>
    </row>
    <row r="87" spans="2:11" x14ac:dyDescent="0.45">
      <c r="B87" s="33">
        <f ca="1">IF(LoanIsGood,IF(ROW()-ROW(PaymentSchedule[[#Headers],[PMT '#]])&gt;ScheduledNumberOfPayments,"",ROW()-ROW(PaymentSchedule[[#Headers],[PMT '#]])),"")</f>
        <v>75</v>
      </c>
      <c r="C87" s="30">
        <f ca="1">IF(PaymentSchedule[[#This Row],[PMT '#]]&lt;&gt;"",EOMONTH(LoanStartDate,ROW(PaymentSchedule[[#This Row],[PMT '#]])-ROW(PaymentSchedule[[#Headers],[PMT '#]])-2)+DAY(LoanStartDate),"")</f>
        <v>47407</v>
      </c>
      <c r="D87" s="31">
        <f ca="1">IF(PaymentSchedule[[#This Row],[PMT '#]]&lt;&gt;"",IF(ROW()-ROW(PaymentSchedule[[#Headers],[BEGINNING BALANCE]])=1,LoanAmount,INDEX(PaymentSchedule[ENDING BALANCE],ROW()-ROW(PaymentSchedule[[#Headers],[BEGINNING BALANCE]])-1)),"")</f>
        <v>3442420.6344922464</v>
      </c>
      <c r="E87" s="31">
        <f ca="1">IF(PaymentSchedule[[#This Row],[PMT '#]]&lt;&gt;"",ScheduledPayment,"")</f>
        <v>23702.550880986142</v>
      </c>
      <c r="F8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7" s="31">
        <f ca="1">IF(PaymentSchedule[[#This Row],[PMT '#]]&lt;&gt;"",PaymentSchedule[[#This Row],[TOTAL PAYMENT]]-PaymentSchedule[[#This Row],[INTEREST]],"")</f>
        <v>5056.1057774864748</v>
      </c>
      <c r="I87" s="31">
        <f ca="1">IF(PaymentSchedule[[#This Row],[PMT '#]]&lt;&gt;"",PaymentSchedule[[#This Row],[BEGINNING BALANCE]]*(InterestRate/PaymentsPerYear),"")</f>
        <v>18646.445103499667</v>
      </c>
      <c r="J8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3437364.5287147597</v>
      </c>
      <c r="K87" s="31">
        <f ca="1">IF(PaymentSchedule[[#This Row],[PMT '#]]&lt;&gt;"",SUM(INDEX(PaymentSchedule[INTEREST],1,1):PaymentSchedule[[#This Row],[INTEREST]]),"")</f>
        <v>1465055.8447887206</v>
      </c>
    </row>
    <row r="88" spans="2:11" x14ac:dyDescent="0.45">
      <c r="B88" s="33">
        <f ca="1">IF(LoanIsGood,IF(ROW()-ROW(PaymentSchedule[[#Headers],[PMT '#]])&gt;ScheduledNumberOfPayments,"",ROW()-ROW(PaymentSchedule[[#Headers],[PMT '#]])),"")</f>
        <v>76</v>
      </c>
      <c r="C88" s="30">
        <f ca="1">IF(PaymentSchedule[[#This Row],[PMT '#]]&lt;&gt;"",EOMONTH(LoanStartDate,ROW(PaymentSchedule[[#This Row],[PMT '#]])-ROW(PaymentSchedule[[#Headers],[PMT '#]])-2)+DAY(LoanStartDate),"")</f>
        <v>47438</v>
      </c>
      <c r="D88" s="31">
        <f ca="1">IF(PaymentSchedule[[#This Row],[PMT '#]]&lt;&gt;"",IF(ROW()-ROW(PaymentSchedule[[#Headers],[BEGINNING BALANCE]])=1,LoanAmount,INDEX(PaymentSchedule[ENDING BALANCE],ROW()-ROW(PaymentSchedule[[#Headers],[BEGINNING BALANCE]])-1)),"")</f>
        <v>3437364.5287147597</v>
      </c>
      <c r="E88" s="31">
        <f ca="1">IF(PaymentSchedule[[#This Row],[PMT '#]]&lt;&gt;"",ScheduledPayment,"")</f>
        <v>23702.550880986142</v>
      </c>
      <c r="F8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8" s="31">
        <f ca="1">IF(PaymentSchedule[[#This Row],[PMT '#]]&lt;&gt;"",PaymentSchedule[[#This Row],[TOTAL PAYMENT]]-PaymentSchedule[[#This Row],[INTEREST]],"")</f>
        <v>5083.4930171145279</v>
      </c>
      <c r="I88" s="31">
        <f ca="1">IF(PaymentSchedule[[#This Row],[PMT '#]]&lt;&gt;"",PaymentSchedule[[#This Row],[BEGINNING BALANCE]]*(InterestRate/PaymentsPerYear),"")</f>
        <v>18619.057863871614</v>
      </c>
      <c r="J8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3432281.035697645</v>
      </c>
      <c r="K88" s="31">
        <f ca="1">IF(PaymentSchedule[[#This Row],[PMT '#]]&lt;&gt;"",SUM(INDEX(PaymentSchedule[INTEREST],1,1):PaymentSchedule[[#This Row],[INTEREST]]),"")</f>
        <v>1483674.9026525922</v>
      </c>
    </row>
    <row r="89" spans="2:11" x14ac:dyDescent="0.45">
      <c r="B89" s="33">
        <f ca="1">IF(LoanIsGood,IF(ROW()-ROW(PaymentSchedule[[#Headers],[PMT '#]])&gt;ScheduledNumberOfPayments,"",ROW()-ROW(PaymentSchedule[[#Headers],[PMT '#]])),"")</f>
        <v>77</v>
      </c>
      <c r="C89" s="30">
        <f ca="1">IF(PaymentSchedule[[#This Row],[PMT '#]]&lt;&gt;"",EOMONTH(LoanStartDate,ROW(PaymentSchedule[[#This Row],[PMT '#]])-ROW(PaymentSchedule[[#Headers],[PMT '#]])-2)+DAY(LoanStartDate),"")</f>
        <v>47468</v>
      </c>
      <c r="D89" s="31">
        <f ca="1">IF(PaymentSchedule[[#This Row],[PMT '#]]&lt;&gt;"",IF(ROW()-ROW(PaymentSchedule[[#Headers],[BEGINNING BALANCE]])=1,LoanAmount,INDEX(PaymentSchedule[ENDING BALANCE],ROW()-ROW(PaymentSchedule[[#Headers],[BEGINNING BALANCE]])-1)),"")</f>
        <v>3432281.035697645</v>
      </c>
      <c r="E89" s="31">
        <f ca="1">IF(PaymentSchedule[[#This Row],[PMT '#]]&lt;&gt;"",ScheduledPayment,"")</f>
        <v>23702.550880986142</v>
      </c>
      <c r="F8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8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89" s="31">
        <f ca="1">IF(PaymentSchedule[[#This Row],[PMT '#]]&lt;&gt;"",PaymentSchedule[[#This Row],[TOTAL PAYMENT]]-PaymentSchedule[[#This Row],[INTEREST]],"")</f>
        <v>5111.0286042905645</v>
      </c>
      <c r="I89" s="31">
        <f ca="1">IF(PaymentSchedule[[#This Row],[PMT '#]]&lt;&gt;"",PaymentSchedule[[#This Row],[BEGINNING BALANCE]]*(InterestRate/PaymentsPerYear),"")</f>
        <v>18591.522276695578</v>
      </c>
      <c r="J8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3427170.0070933546</v>
      </c>
      <c r="K89" s="31">
        <f ca="1">IF(PaymentSchedule[[#This Row],[PMT '#]]&lt;&gt;"",SUM(INDEX(PaymentSchedule[INTEREST],1,1):PaymentSchedule[[#This Row],[INTEREST]]),"")</f>
        <v>1502266.4249292878</v>
      </c>
    </row>
    <row r="90" spans="2:11" x14ac:dyDescent="0.45">
      <c r="B90" s="33">
        <f ca="1">IF(LoanIsGood,IF(ROW()-ROW(PaymentSchedule[[#Headers],[PMT '#]])&gt;ScheduledNumberOfPayments,"",ROW()-ROW(PaymentSchedule[[#Headers],[PMT '#]])),"")</f>
        <v>78</v>
      </c>
      <c r="C90" s="30">
        <f ca="1">IF(PaymentSchedule[[#This Row],[PMT '#]]&lt;&gt;"",EOMONTH(LoanStartDate,ROW(PaymentSchedule[[#This Row],[PMT '#]])-ROW(PaymentSchedule[[#Headers],[PMT '#]])-2)+DAY(LoanStartDate),"")</f>
        <v>47499</v>
      </c>
      <c r="D90" s="31">
        <f ca="1">IF(PaymentSchedule[[#This Row],[PMT '#]]&lt;&gt;"",IF(ROW()-ROW(PaymentSchedule[[#Headers],[BEGINNING BALANCE]])=1,LoanAmount,INDEX(PaymentSchedule[ENDING BALANCE],ROW()-ROW(PaymentSchedule[[#Headers],[BEGINNING BALANCE]])-1)),"")</f>
        <v>3427170.0070933546</v>
      </c>
      <c r="E90" s="31">
        <f ca="1">IF(PaymentSchedule[[#This Row],[PMT '#]]&lt;&gt;"",ScheduledPayment,"")</f>
        <v>23702.550880986142</v>
      </c>
      <c r="F9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0" s="31">
        <f ca="1">IF(PaymentSchedule[[#This Row],[PMT '#]]&lt;&gt;"",PaymentSchedule[[#This Row],[TOTAL PAYMENT]]-PaymentSchedule[[#This Row],[INTEREST]],"")</f>
        <v>5138.7133425638058</v>
      </c>
      <c r="I90" s="31">
        <f ca="1">IF(PaymentSchedule[[#This Row],[PMT '#]]&lt;&gt;"",PaymentSchedule[[#This Row],[BEGINNING BALANCE]]*(InterestRate/PaymentsPerYear),"")</f>
        <v>18563.837538422336</v>
      </c>
      <c r="J9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3422031.2937507909</v>
      </c>
      <c r="K90" s="31">
        <f ca="1">IF(PaymentSchedule[[#This Row],[PMT '#]]&lt;&gt;"",SUM(INDEX(PaymentSchedule[INTEREST],1,1):PaymentSchedule[[#This Row],[INTEREST]]),"")</f>
        <v>1520830.2624677101</v>
      </c>
    </row>
    <row r="91" spans="2:11" x14ac:dyDescent="0.45">
      <c r="B91" s="33">
        <f ca="1">IF(LoanIsGood,IF(ROW()-ROW(PaymentSchedule[[#Headers],[PMT '#]])&gt;ScheduledNumberOfPayments,"",ROW()-ROW(PaymentSchedule[[#Headers],[PMT '#]])),"")</f>
        <v>79</v>
      </c>
      <c r="C91" s="30">
        <f ca="1">IF(PaymentSchedule[[#This Row],[PMT '#]]&lt;&gt;"",EOMONTH(LoanStartDate,ROW(PaymentSchedule[[#This Row],[PMT '#]])-ROW(PaymentSchedule[[#Headers],[PMT '#]])-2)+DAY(LoanStartDate),"")</f>
        <v>47530</v>
      </c>
      <c r="D91" s="31">
        <f ca="1">IF(PaymentSchedule[[#This Row],[PMT '#]]&lt;&gt;"",IF(ROW()-ROW(PaymentSchedule[[#Headers],[BEGINNING BALANCE]])=1,LoanAmount,INDEX(PaymentSchedule[ENDING BALANCE],ROW()-ROW(PaymentSchedule[[#Headers],[BEGINNING BALANCE]])-1)),"")</f>
        <v>3422031.2937507909</v>
      </c>
      <c r="E91" s="31">
        <f ca="1">IF(PaymentSchedule[[#This Row],[PMT '#]]&lt;&gt;"",ScheduledPayment,"")</f>
        <v>23702.550880986142</v>
      </c>
      <c r="F9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1" s="31">
        <f ca="1">IF(PaymentSchedule[[#This Row],[PMT '#]]&lt;&gt;"",PaymentSchedule[[#This Row],[TOTAL PAYMENT]]-PaymentSchedule[[#This Row],[INTEREST]],"")</f>
        <v>5166.5480398360232</v>
      </c>
      <c r="I91" s="31">
        <f ca="1">IF(PaymentSchedule[[#This Row],[PMT '#]]&lt;&gt;"",PaymentSchedule[[#This Row],[BEGINNING BALANCE]]*(InterestRate/PaymentsPerYear),"")</f>
        <v>18536.002841150119</v>
      </c>
      <c r="J9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3416864.745710955</v>
      </c>
      <c r="K91" s="31">
        <f ca="1">IF(PaymentSchedule[[#This Row],[PMT '#]]&lt;&gt;"",SUM(INDEX(PaymentSchedule[INTEREST],1,1):PaymentSchedule[[#This Row],[INTEREST]]),"")</f>
        <v>1539366.2653088602</v>
      </c>
    </row>
    <row r="92" spans="2:11" x14ac:dyDescent="0.45">
      <c r="B92" s="33">
        <f ca="1">IF(LoanIsGood,IF(ROW()-ROW(PaymentSchedule[[#Headers],[PMT '#]])&gt;ScheduledNumberOfPayments,"",ROW()-ROW(PaymentSchedule[[#Headers],[PMT '#]])),"")</f>
        <v>80</v>
      </c>
      <c r="C92" s="30">
        <f ca="1">IF(PaymentSchedule[[#This Row],[PMT '#]]&lt;&gt;"",EOMONTH(LoanStartDate,ROW(PaymentSchedule[[#This Row],[PMT '#]])-ROW(PaymentSchedule[[#Headers],[PMT '#]])-2)+DAY(LoanStartDate),"")</f>
        <v>47558</v>
      </c>
      <c r="D92" s="31">
        <f ca="1">IF(PaymentSchedule[[#This Row],[PMT '#]]&lt;&gt;"",IF(ROW()-ROW(PaymentSchedule[[#Headers],[BEGINNING BALANCE]])=1,LoanAmount,INDEX(PaymentSchedule[ENDING BALANCE],ROW()-ROW(PaymentSchedule[[#Headers],[BEGINNING BALANCE]])-1)),"")</f>
        <v>3416864.745710955</v>
      </c>
      <c r="E92" s="31">
        <f ca="1">IF(PaymentSchedule[[#This Row],[PMT '#]]&lt;&gt;"",ScheduledPayment,"")</f>
        <v>23702.550880986142</v>
      </c>
      <c r="F9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2" s="31">
        <f ca="1">IF(PaymentSchedule[[#This Row],[PMT '#]]&lt;&gt;"",PaymentSchedule[[#This Row],[TOTAL PAYMENT]]-PaymentSchedule[[#This Row],[INTEREST]],"")</f>
        <v>5194.5335083851351</v>
      </c>
      <c r="I92" s="31">
        <f ca="1">IF(PaymentSchedule[[#This Row],[PMT '#]]&lt;&gt;"",PaymentSchedule[[#This Row],[BEGINNING BALANCE]]*(InterestRate/PaymentsPerYear),"")</f>
        <v>18508.017372601007</v>
      </c>
      <c r="J9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3411670.2122025699</v>
      </c>
      <c r="K92" s="31">
        <f ca="1">IF(PaymentSchedule[[#This Row],[PMT '#]]&lt;&gt;"",SUM(INDEX(PaymentSchedule[INTEREST],1,1):PaymentSchedule[[#This Row],[INTEREST]]),"")</f>
        <v>1557874.2826814612</v>
      </c>
    </row>
    <row r="93" spans="2:11" x14ac:dyDescent="0.45">
      <c r="B93" s="33">
        <f ca="1">IF(LoanIsGood,IF(ROW()-ROW(PaymentSchedule[[#Headers],[PMT '#]])&gt;ScheduledNumberOfPayments,"",ROW()-ROW(PaymentSchedule[[#Headers],[PMT '#]])),"")</f>
        <v>81</v>
      </c>
      <c r="C93" s="30">
        <f ca="1">IF(PaymentSchedule[[#This Row],[PMT '#]]&lt;&gt;"",EOMONTH(LoanStartDate,ROW(PaymentSchedule[[#This Row],[PMT '#]])-ROW(PaymentSchedule[[#Headers],[PMT '#]])-2)+DAY(LoanStartDate),"")</f>
        <v>47589</v>
      </c>
      <c r="D93" s="31">
        <f ca="1">IF(PaymentSchedule[[#This Row],[PMT '#]]&lt;&gt;"",IF(ROW()-ROW(PaymentSchedule[[#Headers],[BEGINNING BALANCE]])=1,LoanAmount,INDEX(PaymentSchedule[ENDING BALANCE],ROW()-ROW(PaymentSchedule[[#Headers],[BEGINNING BALANCE]])-1)),"")</f>
        <v>3411670.2122025699</v>
      </c>
      <c r="E93" s="31">
        <f ca="1">IF(PaymentSchedule[[#This Row],[PMT '#]]&lt;&gt;"",ScheduledPayment,"")</f>
        <v>23702.550880986142</v>
      </c>
      <c r="F9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3" s="31">
        <f ca="1">IF(PaymentSchedule[[#This Row],[PMT '#]]&lt;&gt;"",PaymentSchedule[[#This Row],[TOTAL PAYMENT]]-PaymentSchedule[[#This Row],[INTEREST]],"")</f>
        <v>5222.6705648888892</v>
      </c>
      <c r="I93" s="31">
        <f ca="1">IF(PaymentSchedule[[#This Row],[PMT '#]]&lt;&gt;"",PaymentSchedule[[#This Row],[BEGINNING BALANCE]]*(InterestRate/PaymentsPerYear),"")</f>
        <v>18479.880316097253</v>
      </c>
      <c r="J9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3406447.541637681</v>
      </c>
      <c r="K93" s="31">
        <f ca="1">IF(PaymentSchedule[[#This Row],[PMT '#]]&lt;&gt;"",SUM(INDEX(PaymentSchedule[INTEREST],1,1):PaymentSchedule[[#This Row],[INTEREST]]),"")</f>
        <v>1576354.1629975585</v>
      </c>
    </row>
    <row r="94" spans="2:11" x14ac:dyDescent="0.45">
      <c r="B94" s="33">
        <f ca="1">IF(LoanIsGood,IF(ROW()-ROW(PaymentSchedule[[#Headers],[PMT '#]])&gt;ScheduledNumberOfPayments,"",ROW()-ROW(PaymentSchedule[[#Headers],[PMT '#]])),"")</f>
        <v>82</v>
      </c>
      <c r="C94" s="30">
        <f ca="1">IF(PaymentSchedule[[#This Row],[PMT '#]]&lt;&gt;"",EOMONTH(LoanStartDate,ROW(PaymentSchedule[[#This Row],[PMT '#]])-ROW(PaymentSchedule[[#Headers],[PMT '#]])-2)+DAY(LoanStartDate),"")</f>
        <v>47619</v>
      </c>
      <c r="D94" s="31">
        <f ca="1">IF(PaymentSchedule[[#This Row],[PMT '#]]&lt;&gt;"",IF(ROW()-ROW(PaymentSchedule[[#Headers],[BEGINNING BALANCE]])=1,LoanAmount,INDEX(PaymentSchedule[ENDING BALANCE],ROW()-ROW(PaymentSchedule[[#Headers],[BEGINNING BALANCE]])-1)),"")</f>
        <v>3406447.541637681</v>
      </c>
      <c r="E94" s="31">
        <f ca="1">IF(PaymentSchedule[[#This Row],[PMT '#]]&lt;&gt;"",ScheduledPayment,"")</f>
        <v>23702.550880986142</v>
      </c>
      <c r="F9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4" s="31">
        <f ca="1">IF(PaymentSchedule[[#This Row],[PMT '#]]&lt;&gt;"",PaymentSchedule[[#This Row],[TOTAL PAYMENT]]-PaymentSchedule[[#This Row],[INTEREST]],"")</f>
        <v>5250.960030448703</v>
      </c>
      <c r="I94" s="31">
        <f ca="1">IF(PaymentSchedule[[#This Row],[PMT '#]]&lt;&gt;"",PaymentSchedule[[#This Row],[BEGINNING BALANCE]]*(InterestRate/PaymentsPerYear),"")</f>
        <v>18451.590850537439</v>
      </c>
      <c r="J9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3401196.5816072323</v>
      </c>
      <c r="K94" s="31">
        <f ca="1">IF(PaymentSchedule[[#This Row],[PMT '#]]&lt;&gt;"",SUM(INDEX(PaymentSchedule[INTEREST],1,1):PaymentSchedule[[#This Row],[INTEREST]]),"")</f>
        <v>1594805.7538480959</v>
      </c>
    </row>
    <row r="95" spans="2:11" x14ac:dyDescent="0.45">
      <c r="B95" s="33">
        <f ca="1">IF(LoanIsGood,IF(ROW()-ROW(PaymentSchedule[[#Headers],[PMT '#]])&gt;ScheduledNumberOfPayments,"",ROW()-ROW(PaymentSchedule[[#Headers],[PMT '#]])),"")</f>
        <v>83</v>
      </c>
      <c r="C95" s="30">
        <f ca="1">IF(PaymentSchedule[[#This Row],[PMT '#]]&lt;&gt;"",EOMONTH(LoanStartDate,ROW(PaymentSchedule[[#This Row],[PMT '#]])-ROW(PaymentSchedule[[#Headers],[PMT '#]])-2)+DAY(LoanStartDate),"")</f>
        <v>47650</v>
      </c>
      <c r="D95" s="31">
        <f ca="1">IF(PaymentSchedule[[#This Row],[PMT '#]]&lt;&gt;"",IF(ROW()-ROW(PaymentSchedule[[#Headers],[BEGINNING BALANCE]])=1,LoanAmount,INDEX(PaymentSchedule[ENDING BALANCE],ROW()-ROW(PaymentSchedule[[#Headers],[BEGINNING BALANCE]])-1)),"")</f>
        <v>3401196.5816072323</v>
      </c>
      <c r="E95" s="31">
        <f ca="1">IF(PaymentSchedule[[#This Row],[PMT '#]]&lt;&gt;"",ScheduledPayment,"")</f>
        <v>23702.550880986142</v>
      </c>
      <c r="F9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5" s="31">
        <f ca="1">IF(PaymentSchedule[[#This Row],[PMT '#]]&lt;&gt;"",PaymentSchedule[[#This Row],[TOTAL PAYMENT]]-PaymentSchedule[[#This Row],[INTEREST]],"")</f>
        <v>5279.402730613634</v>
      </c>
      <c r="I95" s="31">
        <f ca="1">IF(PaymentSchedule[[#This Row],[PMT '#]]&lt;&gt;"",PaymentSchedule[[#This Row],[BEGINNING BALANCE]]*(InterestRate/PaymentsPerYear),"")</f>
        <v>18423.148150372508</v>
      </c>
      <c r="J9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3395917.1788766189</v>
      </c>
      <c r="K95" s="31">
        <f ca="1">IF(PaymentSchedule[[#This Row],[PMT '#]]&lt;&gt;"",SUM(INDEX(PaymentSchedule[INTEREST],1,1):PaymentSchedule[[#This Row],[INTEREST]]),"")</f>
        <v>1613228.9019984684</v>
      </c>
    </row>
    <row r="96" spans="2:11" x14ac:dyDescent="0.45">
      <c r="B96" s="33">
        <f ca="1">IF(LoanIsGood,IF(ROW()-ROW(PaymentSchedule[[#Headers],[PMT '#]])&gt;ScheduledNumberOfPayments,"",ROW()-ROW(PaymentSchedule[[#Headers],[PMT '#]])),"")</f>
        <v>84</v>
      </c>
      <c r="C96" s="30">
        <f ca="1">IF(PaymentSchedule[[#This Row],[PMT '#]]&lt;&gt;"",EOMONTH(LoanStartDate,ROW(PaymentSchedule[[#This Row],[PMT '#]])-ROW(PaymentSchedule[[#Headers],[PMT '#]])-2)+DAY(LoanStartDate),"")</f>
        <v>47680</v>
      </c>
      <c r="D96" s="31">
        <f ca="1">IF(PaymentSchedule[[#This Row],[PMT '#]]&lt;&gt;"",IF(ROW()-ROW(PaymentSchedule[[#Headers],[BEGINNING BALANCE]])=1,LoanAmount,INDEX(PaymentSchedule[ENDING BALANCE],ROW()-ROW(PaymentSchedule[[#Headers],[BEGINNING BALANCE]])-1)),"")</f>
        <v>3395917.1788766189</v>
      </c>
      <c r="E96" s="31">
        <f ca="1">IF(PaymentSchedule[[#This Row],[PMT '#]]&lt;&gt;"",ScheduledPayment,"")</f>
        <v>23702.550880986142</v>
      </c>
      <c r="F9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6" s="31">
        <f ca="1">IF(PaymentSchedule[[#This Row],[PMT '#]]&lt;&gt;"",PaymentSchedule[[#This Row],[TOTAL PAYMENT]]-PaymentSchedule[[#This Row],[INTEREST]],"")</f>
        <v>5307.999495404456</v>
      </c>
      <c r="I96" s="31">
        <f ca="1">IF(PaymentSchedule[[#This Row],[PMT '#]]&lt;&gt;"",PaymentSchedule[[#This Row],[BEGINNING BALANCE]]*(InterestRate/PaymentsPerYear),"")</f>
        <v>18394.551385581686</v>
      </c>
      <c r="J9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3390609.1793812145</v>
      </c>
      <c r="K96" s="31">
        <f ca="1">IF(PaymentSchedule[[#This Row],[PMT '#]]&lt;&gt;"",SUM(INDEX(PaymentSchedule[INTEREST],1,1):PaymentSchedule[[#This Row],[INTEREST]]),"")</f>
        <v>1631623.4533840502</v>
      </c>
    </row>
    <row r="97" spans="2:11" x14ac:dyDescent="0.45">
      <c r="B97" s="33">
        <f ca="1">IF(LoanIsGood,IF(ROW()-ROW(PaymentSchedule[[#Headers],[PMT '#]])&gt;ScheduledNumberOfPayments,"",ROW()-ROW(PaymentSchedule[[#Headers],[PMT '#]])),"")</f>
        <v>85</v>
      </c>
      <c r="C97" s="30">
        <f ca="1">IF(PaymentSchedule[[#This Row],[PMT '#]]&lt;&gt;"",EOMONTH(LoanStartDate,ROW(PaymentSchedule[[#This Row],[PMT '#]])-ROW(PaymentSchedule[[#Headers],[PMT '#]])-2)+DAY(LoanStartDate),"")</f>
        <v>47711</v>
      </c>
      <c r="D97" s="31">
        <f ca="1">IF(PaymentSchedule[[#This Row],[PMT '#]]&lt;&gt;"",IF(ROW()-ROW(PaymentSchedule[[#Headers],[BEGINNING BALANCE]])=1,LoanAmount,INDEX(PaymentSchedule[ENDING BALANCE],ROW()-ROW(PaymentSchedule[[#Headers],[BEGINNING BALANCE]])-1)),"")</f>
        <v>3390609.1793812145</v>
      </c>
      <c r="E97" s="31">
        <f ca="1">IF(PaymentSchedule[[#This Row],[PMT '#]]&lt;&gt;"",ScheduledPayment,"")</f>
        <v>23702.550880986142</v>
      </c>
      <c r="F9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7" s="31">
        <f ca="1">IF(PaymentSchedule[[#This Row],[PMT '#]]&lt;&gt;"",PaymentSchedule[[#This Row],[TOTAL PAYMENT]]-PaymentSchedule[[#This Row],[INTEREST]],"")</f>
        <v>5336.7511593378949</v>
      </c>
      <c r="I97" s="31">
        <f ca="1">IF(PaymentSchedule[[#This Row],[PMT '#]]&lt;&gt;"",PaymentSchedule[[#This Row],[BEGINNING BALANCE]]*(InterestRate/PaymentsPerYear),"")</f>
        <v>18365.799721648247</v>
      </c>
      <c r="J9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3385272.4282218767</v>
      </c>
      <c r="K97" s="31">
        <f ca="1">IF(PaymentSchedule[[#This Row],[PMT '#]]&lt;&gt;"",SUM(INDEX(PaymentSchedule[INTEREST],1,1):PaymentSchedule[[#This Row],[INTEREST]]),"")</f>
        <v>1649989.2531056984</v>
      </c>
    </row>
    <row r="98" spans="2:11" x14ac:dyDescent="0.45">
      <c r="B98" s="33">
        <f ca="1">IF(LoanIsGood,IF(ROW()-ROW(PaymentSchedule[[#Headers],[PMT '#]])&gt;ScheduledNumberOfPayments,"",ROW()-ROW(PaymentSchedule[[#Headers],[PMT '#]])),"")</f>
        <v>86</v>
      </c>
      <c r="C98" s="30">
        <f ca="1">IF(PaymentSchedule[[#This Row],[PMT '#]]&lt;&gt;"",EOMONTH(LoanStartDate,ROW(PaymentSchedule[[#This Row],[PMT '#]])-ROW(PaymentSchedule[[#Headers],[PMT '#]])-2)+DAY(LoanStartDate),"")</f>
        <v>47742</v>
      </c>
      <c r="D98" s="31">
        <f ca="1">IF(PaymentSchedule[[#This Row],[PMT '#]]&lt;&gt;"",IF(ROW()-ROW(PaymentSchedule[[#Headers],[BEGINNING BALANCE]])=1,LoanAmount,INDEX(PaymentSchedule[ENDING BALANCE],ROW()-ROW(PaymentSchedule[[#Headers],[BEGINNING BALANCE]])-1)),"")</f>
        <v>3385272.4282218767</v>
      </c>
      <c r="E98" s="31">
        <f ca="1">IF(PaymentSchedule[[#This Row],[PMT '#]]&lt;&gt;"",ScheduledPayment,"")</f>
        <v>23702.550880986142</v>
      </c>
      <c r="F9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8" s="31">
        <f ca="1">IF(PaymentSchedule[[#This Row],[PMT '#]]&lt;&gt;"",PaymentSchedule[[#This Row],[TOTAL PAYMENT]]-PaymentSchedule[[#This Row],[INTEREST]],"")</f>
        <v>5365.658561450975</v>
      </c>
      <c r="I98" s="31">
        <f ca="1">IF(PaymentSchedule[[#This Row],[PMT '#]]&lt;&gt;"",PaymentSchedule[[#This Row],[BEGINNING BALANCE]]*(InterestRate/PaymentsPerYear),"")</f>
        <v>18336.892319535167</v>
      </c>
      <c r="J9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3379906.7696604258</v>
      </c>
      <c r="K98" s="31">
        <f ca="1">IF(PaymentSchedule[[#This Row],[PMT '#]]&lt;&gt;"",SUM(INDEX(PaymentSchedule[INTEREST],1,1):PaymentSchedule[[#This Row],[INTEREST]]),"")</f>
        <v>1668326.1454252335</v>
      </c>
    </row>
    <row r="99" spans="2:11" x14ac:dyDescent="0.45">
      <c r="B99" s="33">
        <f ca="1">IF(LoanIsGood,IF(ROW()-ROW(PaymentSchedule[[#Headers],[PMT '#]])&gt;ScheduledNumberOfPayments,"",ROW()-ROW(PaymentSchedule[[#Headers],[PMT '#]])),"")</f>
        <v>87</v>
      </c>
      <c r="C99" s="30">
        <f ca="1">IF(PaymentSchedule[[#This Row],[PMT '#]]&lt;&gt;"",EOMONTH(LoanStartDate,ROW(PaymentSchedule[[#This Row],[PMT '#]])-ROW(PaymentSchedule[[#Headers],[PMT '#]])-2)+DAY(LoanStartDate),"")</f>
        <v>47772</v>
      </c>
      <c r="D99" s="31">
        <f ca="1">IF(PaymentSchedule[[#This Row],[PMT '#]]&lt;&gt;"",IF(ROW()-ROW(PaymentSchedule[[#Headers],[BEGINNING BALANCE]])=1,LoanAmount,INDEX(PaymentSchedule[ENDING BALANCE],ROW()-ROW(PaymentSchedule[[#Headers],[BEGINNING BALANCE]])-1)),"")</f>
        <v>3379906.7696604258</v>
      </c>
      <c r="E99" s="31">
        <f ca="1">IF(PaymentSchedule[[#This Row],[PMT '#]]&lt;&gt;"",ScheduledPayment,"")</f>
        <v>23702.550880986142</v>
      </c>
      <c r="F9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9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99" s="31">
        <f ca="1">IF(PaymentSchedule[[#This Row],[PMT '#]]&lt;&gt;"",PaymentSchedule[[#This Row],[TOTAL PAYMENT]]-PaymentSchedule[[#This Row],[INTEREST]],"")</f>
        <v>5394.7225453255014</v>
      </c>
      <c r="I99" s="31">
        <f ca="1">IF(PaymentSchedule[[#This Row],[PMT '#]]&lt;&gt;"",PaymentSchedule[[#This Row],[BEGINNING BALANCE]]*(InterestRate/PaymentsPerYear),"")</f>
        <v>18307.828335660641</v>
      </c>
      <c r="J9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3374512.0471151005</v>
      </c>
      <c r="K99" s="31">
        <f ca="1">IF(PaymentSchedule[[#This Row],[PMT '#]]&lt;&gt;"",SUM(INDEX(PaymentSchedule[INTEREST],1,1):PaymentSchedule[[#This Row],[INTEREST]]),"")</f>
        <v>1686633.9737608943</v>
      </c>
    </row>
    <row r="100" spans="2:11" x14ac:dyDescent="0.45">
      <c r="B100" s="33">
        <f ca="1">IF(LoanIsGood,IF(ROW()-ROW(PaymentSchedule[[#Headers],[PMT '#]])&gt;ScheduledNumberOfPayments,"",ROW()-ROW(PaymentSchedule[[#Headers],[PMT '#]])),"")</f>
        <v>88</v>
      </c>
      <c r="C100" s="30">
        <f ca="1">IF(PaymentSchedule[[#This Row],[PMT '#]]&lt;&gt;"",EOMONTH(LoanStartDate,ROW(PaymentSchedule[[#This Row],[PMT '#]])-ROW(PaymentSchedule[[#Headers],[PMT '#]])-2)+DAY(LoanStartDate),"")</f>
        <v>47803</v>
      </c>
      <c r="D100" s="31">
        <f ca="1">IF(PaymentSchedule[[#This Row],[PMT '#]]&lt;&gt;"",IF(ROW()-ROW(PaymentSchedule[[#Headers],[BEGINNING BALANCE]])=1,LoanAmount,INDEX(PaymentSchedule[ENDING BALANCE],ROW()-ROW(PaymentSchedule[[#Headers],[BEGINNING BALANCE]])-1)),"")</f>
        <v>3374512.0471151005</v>
      </c>
      <c r="E100" s="31">
        <f ca="1">IF(PaymentSchedule[[#This Row],[PMT '#]]&lt;&gt;"",ScheduledPayment,"")</f>
        <v>23702.550880986142</v>
      </c>
      <c r="F10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0" s="31">
        <f ca="1">IF(PaymentSchedule[[#This Row],[PMT '#]]&lt;&gt;"",PaymentSchedule[[#This Row],[TOTAL PAYMENT]]-PaymentSchedule[[#This Row],[INTEREST]],"")</f>
        <v>5423.9439591126793</v>
      </c>
      <c r="I100" s="31">
        <f ca="1">IF(PaymentSchedule[[#This Row],[PMT '#]]&lt;&gt;"",PaymentSchedule[[#This Row],[BEGINNING BALANCE]]*(InterestRate/PaymentsPerYear),"")</f>
        <v>18278.606921873463</v>
      </c>
      <c r="J10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3369088.1031559878</v>
      </c>
      <c r="K100" s="31">
        <f ca="1">IF(PaymentSchedule[[#This Row],[PMT '#]]&lt;&gt;"",SUM(INDEX(PaymentSchedule[INTEREST],1,1):PaymentSchedule[[#This Row],[INTEREST]]),"")</f>
        <v>1704912.5806827678</v>
      </c>
    </row>
    <row r="101" spans="2:11" x14ac:dyDescent="0.45">
      <c r="B101" s="33">
        <f ca="1">IF(LoanIsGood,IF(ROW()-ROW(PaymentSchedule[[#Headers],[PMT '#]])&gt;ScheduledNumberOfPayments,"",ROW()-ROW(PaymentSchedule[[#Headers],[PMT '#]])),"")</f>
        <v>89</v>
      </c>
      <c r="C101" s="30">
        <f ca="1">IF(PaymentSchedule[[#This Row],[PMT '#]]&lt;&gt;"",EOMONTH(LoanStartDate,ROW(PaymentSchedule[[#This Row],[PMT '#]])-ROW(PaymentSchedule[[#Headers],[PMT '#]])-2)+DAY(LoanStartDate),"")</f>
        <v>47833</v>
      </c>
      <c r="D101" s="31">
        <f ca="1">IF(PaymentSchedule[[#This Row],[PMT '#]]&lt;&gt;"",IF(ROW()-ROW(PaymentSchedule[[#Headers],[BEGINNING BALANCE]])=1,LoanAmount,INDEX(PaymentSchedule[ENDING BALANCE],ROW()-ROW(PaymentSchedule[[#Headers],[BEGINNING BALANCE]])-1)),"")</f>
        <v>3369088.1031559878</v>
      </c>
      <c r="E101" s="31">
        <f ca="1">IF(PaymentSchedule[[#This Row],[PMT '#]]&lt;&gt;"",ScheduledPayment,"")</f>
        <v>23702.550880986142</v>
      </c>
      <c r="F10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1" s="31">
        <f ca="1">IF(PaymentSchedule[[#This Row],[PMT '#]]&lt;&gt;"",PaymentSchedule[[#This Row],[TOTAL PAYMENT]]-PaymentSchedule[[#This Row],[INTEREST]],"")</f>
        <v>5453.3236555578733</v>
      </c>
      <c r="I101" s="31">
        <f ca="1">IF(PaymentSchedule[[#This Row],[PMT '#]]&lt;&gt;"",PaymentSchedule[[#This Row],[BEGINNING BALANCE]]*(InterestRate/PaymentsPerYear),"")</f>
        <v>18249.227225428269</v>
      </c>
      <c r="J10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3363634.77950043</v>
      </c>
      <c r="K101" s="31">
        <f ca="1">IF(PaymentSchedule[[#This Row],[PMT '#]]&lt;&gt;"",SUM(INDEX(PaymentSchedule[INTEREST],1,1):PaymentSchedule[[#This Row],[INTEREST]]),"")</f>
        <v>1723161.807908196</v>
      </c>
    </row>
    <row r="102" spans="2:11" x14ac:dyDescent="0.45">
      <c r="B102" s="33">
        <f ca="1">IF(LoanIsGood,IF(ROW()-ROW(PaymentSchedule[[#Headers],[PMT '#]])&gt;ScheduledNumberOfPayments,"",ROW()-ROW(PaymentSchedule[[#Headers],[PMT '#]])),"")</f>
        <v>90</v>
      </c>
      <c r="C102" s="30">
        <f ca="1">IF(PaymentSchedule[[#This Row],[PMT '#]]&lt;&gt;"",EOMONTH(LoanStartDate,ROW(PaymentSchedule[[#This Row],[PMT '#]])-ROW(PaymentSchedule[[#Headers],[PMT '#]])-2)+DAY(LoanStartDate),"")</f>
        <v>47864</v>
      </c>
      <c r="D102" s="31">
        <f ca="1">IF(PaymentSchedule[[#This Row],[PMT '#]]&lt;&gt;"",IF(ROW()-ROW(PaymentSchedule[[#Headers],[BEGINNING BALANCE]])=1,LoanAmount,INDEX(PaymentSchedule[ENDING BALANCE],ROW()-ROW(PaymentSchedule[[#Headers],[BEGINNING BALANCE]])-1)),"")</f>
        <v>3363634.77950043</v>
      </c>
      <c r="E102" s="31">
        <f ca="1">IF(PaymentSchedule[[#This Row],[PMT '#]]&lt;&gt;"",ScheduledPayment,"")</f>
        <v>23702.550880986142</v>
      </c>
      <c r="F10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2" s="31">
        <f ca="1">IF(PaymentSchedule[[#This Row],[PMT '#]]&lt;&gt;"",PaymentSchedule[[#This Row],[TOTAL PAYMENT]]-PaymentSchedule[[#This Row],[INTEREST]],"")</f>
        <v>5482.8624920254806</v>
      </c>
      <c r="I102" s="31">
        <f ca="1">IF(PaymentSchedule[[#This Row],[PMT '#]]&lt;&gt;"",PaymentSchedule[[#This Row],[BEGINNING BALANCE]]*(InterestRate/PaymentsPerYear),"")</f>
        <v>18219.688388960662</v>
      </c>
      <c r="J10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3358151.9170084046</v>
      </c>
      <c r="K102" s="31">
        <f ca="1">IF(PaymentSchedule[[#This Row],[PMT '#]]&lt;&gt;"",SUM(INDEX(PaymentSchedule[INTEREST],1,1):PaymentSchedule[[#This Row],[INTEREST]]),"")</f>
        <v>1741381.4962971567</v>
      </c>
    </row>
    <row r="103" spans="2:11" x14ac:dyDescent="0.45">
      <c r="B103" s="33">
        <f ca="1">IF(LoanIsGood,IF(ROW()-ROW(PaymentSchedule[[#Headers],[PMT '#]])&gt;ScheduledNumberOfPayments,"",ROW()-ROW(PaymentSchedule[[#Headers],[PMT '#]])),"")</f>
        <v>91</v>
      </c>
      <c r="C103" s="30">
        <f ca="1">IF(PaymentSchedule[[#This Row],[PMT '#]]&lt;&gt;"",EOMONTH(LoanStartDate,ROW(PaymentSchedule[[#This Row],[PMT '#]])-ROW(PaymentSchedule[[#Headers],[PMT '#]])-2)+DAY(LoanStartDate),"")</f>
        <v>47895</v>
      </c>
      <c r="D103" s="31">
        <f ca="1">IF(PaymentSchedule[[#This Row],[PMT '#]]&lt;&gt;"",IF(ROW()-ROW(PaymentSchedule[[#Headers],[BEGINNING BALANCE]])=1,LoanAmount,INDEX(PaymentSchedule[ENDING BALANCE],ROW()-ROW(PaymentSchedule[[#Headers],[BEGINNING BALANCE]])-1)),"")</f>
        <v>3358151.9170084046</v>
      </c>
      <c r="E103" s="31">
        <f ca="1">IF(PaymentSchedule[[#This Row],[PMT '#]]&lt;&gt;"",ScheduledPayment,"")</f>
        <v>23702.550880986142</v>
      </c>
      <c r="F10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3" s="31">
        <f ca="1">IF(PaymentSchedule[[#This Row],[PMT '#]]&lt;&gt;"",PaymentSchedule[[#This Row],[TOTAL PAYMENT]]-PaymentSchedule[[#This Row],[INTEREST]],"")</f>
        <v>5512.5613305239494</v>
      </c>
      <c r="I103" s="31">
        <f ca="1">IF(PaymentSchedule[[#This Row],[PMT '#]]&lt;&gt;"",PaymentSchedule[[#This Row],[BEGINNING BALANCE]]*(InterestRate/PaymentsPerYear),"")</f>
        <v>18189.989550462193</v>
      </c>
      <c r="J10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3352639.3556778808</v>
      </c>
      <c r="K103" s="31">
        <f ca="1">IF(PaymentSchedule[[#This Row],[PMT '#]]&lt;&gt;"",SUM(INDEX(PaymentSchedule[INTEREST],1,1):PaymentSchedule[[#This Row],[INTEREST]]),"")</f>
        <v>1759571.4858476189</v>
      </c>
    </row>
    <row r="104" spans="2:11" x14ac:dyDescent="0.45">
      <c r="B104" s="33">
        <f ca="1">IF(LoanIsGood,IF(ROW()-ROW(PaymentSchedule[[#Headers],[PMT '#]])&gt;ScheduledNumberOfPayments,"",ROW()-ROW(PaymentSchedule[[#Headers],[PMT '#]])),"")</f>
        <v>92</v>
      </c>
      <c r="C104" s="30">
        <f ca="1">IF(PaymentSchedule[[#This Row],[PMT '#]]&lt;&gt;"",EOMONTH(LoanStartDate,ROW(PaymentSchedule[[#This Row],[PMT '#]])-ROW(PaymentSchedule[[#Headers],[PMT '#]])-2)+DAY(LoanStartDate),"")</f>
        <v>47923</v>
      </c>
      <c r="D104" s="31">
        <f ca="1">IF(PaymentSchedule[[#This Row],[PMT '#]]&lt;&gt;"",IF(ROW()-ROW(PaymentSchedule[[#Headers],[BEGINNING BALANCE]])=1,LoanAmount,INDEX(PaymentSchedule[ENDING BALANCE],ROW()-ROW(PaymentSchedule[[#Headers],[BEGINNING BALANCE]])-1)),"")</f>
        <v>3352639.3556778808</v>
      </c>
      <c r="E104" s="31">
        <f ca="1">IF(PaymentSchedule[[#This Row],[PMT '#]]&lt;&gt;"",ScheduledPayment,"")</f>
        <v>23702.550880986142</v>
      </c>
      <c r="F10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4" s="31">
        <f ca="1">IF(PaymentSchedule[[#This Row],[PMT '#]]&lt;&gt;"",PaymentSchedule[[#This Row],[TOTAL PAYMENT]]-PaymentSchedule[[#This Row],[INTEREST]],"")</f>
        <v>5542.4210377309537</v>
      </c>
      <c r="I104" s="31">
        <f ca="1">IF(PaymentSchedule[[#This Row],[PMT '#]]&lt;&gt;"",PaymentSchedule[[#This Row],[BEGINNING BALANCE]]*(InterestRate/PaymentsPerYear),"")</f>
        <v>18160.129843255188</v>
      </c>
      <c r="J10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3347096.9346401501</v>
      </c>
      <c r="K104" s="31">
        <f ca="1">IF(PaymentSchedule[[#This Row],[PMT '#]]&lt;&gt;"",SUM(INDEX(PaymentSchedule[INTEREST],1,1):PaymentSchedule[[#This Row],[INTEREST]]),"")</f>
        <v>1777731.6156908742</v>
      </c>
    </row>
    <row r="105" spans="2:11" x14ac:dyDescent="0.45">
      <c r="B105" s="33">
        <f ca="1">IF(LoanIsGood,IF(ROW()-ROW(PaymentSchedule[[#Headers],[PMT '#]])&gt;ScheduledNumberOfPayments,"",ROW()-ROW(PaymentSchedule[[#Headers],[PMT '#]])),"")</f>
        <v>93</v>
      </c>
      <c r="C105" s="30">
        <f ca="1">IF(PaymentSchedule[[#This Row],[PMT '#]]&lt;&gt;"",EOMONTH(LoanStartDate,ROW(PaymentSchedule[[#This Row],[PMT '#]])-ROW(PaymentSchedule[[#Headers],[PMT '#]])-2)+DAY(LoanStartDate),"")</f>
        <v>47954</v>
      </c>
      <c r="D105" s="31">
        <f ca="1">IF(PaymentSchedule[[#This Row],[PMT '#]]&lt;&gt;"",IF(ROW()-ROW(PaymentSchedule[[#Headers],[BEGINNING BALANCE]])=1,LoanAmount,INDEX(PaymentSchedule[ENDING BALANCE],ROW()-ROW(PaymentSchedule[[#Headers],[BEGINNING BALANCE]])-1)),"")</f>
        <v>3347096.9346401501</v>
      </c>
      <c r="E105" s="31">
        <f ca="1">IF(PaymentSchedule[[#This Row],[PMT '#]]&lt;&gt;"",ScheduledPayment,"")</f>
        <v>23702.550880986142</v>
      </c>
      <c r="F10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5" s="31">
        <f ca="1">IF(PaymentSchedule[[#This Row],[PMT '#]]&lt;&gt;"",PaymentSchedule[[#This Row],[TOTAL PAYMENT]]-PaymentSchedule[[#This Row],[INTEREST]],"")</f>
        <v>5572.4424850186624</v>
      </c>
      <c r="I105" s="31">
        <f ca="1">IF(PaymentSchedule[[#This Row],[PMT '#]]&lt;&gt;"",PaymentSchedule[[#This Row],[BEGINNING BALANCE]]*(InterestRate/PaymentsPerYear),"")</f>
        <v>18130.10839596748</v>
      </c>
      <c r="J10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3341524.4921551314</v>
      </c>
      <c r="K105" s="31">
        <f ca="1">IF(PaymentSchedule[[#This Row],[PMT '#]]&lt;&gt;"",SUM(INDEX(PaymentSchedule[INTEREST],1,1):PaymentSchedule[[#This Row],[INTEREST]]),"")</f>
        <v>1795861.7240868416</v>
      </c>
    </row>
    <row r="106" spans="2:11" x14ac:dyDescent="0.45">
      <c r="B106" s="33">
        <f ca="1">IF(LoanIsGood,IF(ROW()-ROW(PaymentSchedule[[#Headers],[PMT '#]])&gt;ScheduledNumberOfPayments,"",ROW()-ROW(PaymentSchedule[[#Headers],[PMT '#]])),"")</f>
        <v>94</v>
      </c>
      <c r="C106" s="30">
        <f ca="1">IF(PaymentSchedule[[#This Row],[PMT '#]]&lt;&gt;"",EOMONTH(LoanStartDate,ROW(PaymentSchedule[[#This Row],[PMT '#]])-ROW(PaymentSchedule[[#Headers],[PMT '#]])-2)+DAY(LoanStartDate),"")</f>
        <v>47984</v>
      </c>
      <c r="D106" s="31">
        <f ca="1">IF(PaymentSchedule[[#This Row],[PMT '#]]&lt;&gt;"",IF(ROW()-ROW(PaymentSchedule[[#Headers],[BEGINNING BALANCE]])=1,LoanAmount,INDEX(PaymentSchedule[ENDING BALANCE],ROW()-ROW(PaymentSchedule[[#Headers],[BEGINNING BALANCE]])-1)),"")</f>
        <v>3341524.4921551314</v>
      </c>
      <c r="E106" s="31">
        <f ca="1">IF(PaymentSchedule[[#This Row],[PMT '#]]&lt;&gt;"",ScheduledPayment,"")</f>
        <v>23702.550880986142</v>
      </c>
      <c r="F10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6" s="31">
        <f ca="1">IF(PaymentSchedule[[#This Row],[PMT '#]]&lt;&gt;"",PaymentSchedule[[#This Row],[TOTAL PAYMENT]]-PaymentSchedule[[#This Row],[INTEREST]],"")</f>
        <v>5602.6265484791802</v>
      </c>
      <c r="I106" s="31">
        <f ca="1">IF(PaymentSchedule[[#This Row],[PMT '#]]&lt;&gt;"",PaymentSchedule[[#This Row],[BEGINNING BALANCE]]*(InterestRate/PaymentsPerYear),"")</f>
        <v>18099.924332506962</v>
      </c>
      <c r="J10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3335921.8656066521</v>
      </c>
      <c r="K106" s="31">
        <f ca="1">IF(PaymentSchedule[[#This Row],[PMT '#]]&lt;&gt;"",SUM(INDEX(PaymentSchedule[INTEREST],1,1):PaymentSchedule[[#This Row],[INTEREST]]),"")</f>
        <v>1813961.6484193485</v>
      </c>
    </row>
    <row r="107" spans="2:11" x14ac:dyDescent="0.45">
      <c r="B107" s="33">
        <f ca="1">IF(LoanIsGood,IF(ROW()-ROW(PaymentSchedule[[#Headers],[PMT '#]])&gt;ScheduledNumberOfPayments,"",ROW()-ROW(PaymentSchedule[[#Headers],[PMT '#]])),"")</f>
        <v>95</v>
      </c>
      <c r="C107" s="30">
        <f ca="1">IF(PaymentSchedule[[#This Row],[PMT '#]]&lt;&gt;"",EOMONTH(LoanStartDate,ROW(PaymentSchedule[[#This Row],[PMT '#]])-ROW(PaymentSchedule[[#Headers],[PMT '#]])-2)+DAY(LoanStartDate),"")</f>
        <v>48015</v>
      </c>
      <c r="D107" s="31">
        <f ca="1">IF(PaymentSchedule[[#This Row],[PMT '#]]&lt;&gt;"",IF(ROW()-ROW(PaymentSchedule[[#Headers],[BEGINNING BALANCE]])=1,LoanAmount,INDEX(PaymentSchedule[ENDING BALANCE],ROW()-ROW(PaymentSchedule[[#Headers],[BEGINNING BALANCE]])-1)),"")</f>
        <v>3335921.8656066521</v>
      </c>
      <c r="E107" s="31">
        <f ca="1">IF(PaymentSchedule[[#This Row],[PMT '#]]&lt;&gt;"",ScheduledPayment,"")</f>
        <v>23702.550880986142</v>
      </c>
      <c r="F10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7" s="31">
        <f ca="1">IF(PaymentSchedule[[#This Row],[PMT '#]]&lt;&gt;"",PaymentSchedule[[#This Row],[TOTAL PAYMENT]]-PaymentSchedule[[#This Row],[INTEREST]],"")</f>
        <v>5632.9741089501076</v>
      </c>
      <c r="I107" s="31">
        <f ca="1">IF(PaymentSchedule[[#This Row],[PMT '#]]&lt;&gt;"",PaymentSchedule[[#This Row],[BEGINNING BALANCE]]*(InterestRate/PaymentsPerYear),"")</f>
        <v>18069.576772036035</v>
      </c>
      <c r="J10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3330288.8914977019</v>
      </c>
      <c r="K107" s="31">
        <f ca="1">IF(PaymentSchedule[[#This Row],[PMT '#]]&lt;&gt;"",SUM(INDEX(PaymentSchedule[INTEREST],1,1):PaymentSchedule[[#This Row],[INTEREST]]),"")</f>
        <v>1832031.2251913846</v>
      </c>
    </row>
    <row r="108" spans="2:11" x14ac:dyDescent="0.45">
      <c r="B108" s="33">
        <f ca="1">IF(LoanIsGood,IF(ROW()-ROW(PaymentSchedule[[#Headers],[PMT '#]])&gt;ScheduledNumberOfPayments,"",ROW()-ROW(PaymentSchedule[[#Headers],[PMT '#]])),"")</f>
        <v>96</v>
      </c>
      <c r="C108" s="30">
        <f ca="1">IF(PaymentSchedule[[#This Row],[PMT '#]]&lt;&gt;"",EOMONTH(LoanStartDate,ROW(PaymentSchedule[[#This Row],[PMT '#]])-ROW(PaymentSchedule[[#Headers],[PMT '#]])-2)+DAY(LoanStartDate),"")</f>
        <v>48045</v>
      </c>
      <c r="D108" s="31">
        <f ca="1">IF(PaymentSchedule[[#This Row],[PMT '#]]&lt;&gt;"",IF(ROW()-ROW(PaymentSchedule[[#Headers],[BEGINNING BALANCE]])=1,LoanAmount,INDEX(PaymentSchedule[ENDING BALANCE],ROW()-ROW(PaymentSchedule[[#Headers],[BEGINNING BALANCE]])-1)),"")</f>
        <v>3330288.8914977019</v>
      </c>
      <c r="E108" s="31">
        <f ca="1">IF(PaymentSchedule[[#This Row],[PMT '#]]&lt;&gt;"",ScheduledPayment,"")</f>
        <v>23702.550880986142</v>
      </c>
      <c r="F10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8" s="31">
        <f ca="1">IF(PaymentSchedule[[#This Row],[PMT '#]]&lt;&gt;"",PaymentSchedule[[#This Row],[TOTAL PAYMENT]]-PaymentSchedule[[#This Row],[INTEREST]],"")</f>
        <v>5663.4860520402581</v>
      </c>
      <c r="I108" s="31">
        <f ca="1">IF(PaymentSchedule[[#This Row],[PMT '#]]&lt;&gt;"",PaymentSchedule[[#This Row],[BEGINNING BALANCE]]*(InterestRate/PaymentsPerYear),"")</f>
        <v>18039.064828945884</v>
      </c>
      <c r="J10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3324625.4054456614</v>
      </c>
      <c r="K108" s="31">
        <f ca="1">IF(PaymentSchedule[[#This Row],[PMT '#]]&lt;&gt;"",SUM(INDEX(PaymentSchedule[INTEREST],1,1):PaymentSchedule[[#This Row],[INTEREST]]),"")</f>
        <v>1850070.2900203303</v>
      </c>
    </row>
    <row r="109" spans="2:11" x14ac:dyDescent="0.45">
      <c r="B109" s="33">
        <f ca="1">IF(LoanIsGood,IF(ROW()-ROW(PaymentSchedule[[#Headers],[PMT '#]])&gt;ScheduledNumberOfPayments,"",ROW()-ROW(PaymentSchedule[[#Headers],[PMT '#]])),"")</f>
        <v>97</v>
      </c>
      <c r="C109" s="30">
        <f ca="1">IF(PaymentSchedule[[#This Row],[PMT '#]]&lt;&gt;"",EOMONTH(LoanStartDate,ROW(PaymentSchedule[[#This Row],[PMT '#]])-ROW(PaymentSchedule[[#Headers],[PMT '#]])-2)+DAY(LoanStartDate),"")</f>
        <v>48076</v>
      </c>
      <c r="D109" s="31">
        <f ca="1">IF(PaymentSchedule[[#This Row],[PMT '#]]&lt;&gt;"",IF(ROW()-ROW(PaymentSchedule[[#Headers],[BEGINNING BALANCE]])=1,LoanAmount,INDEX(PaymentSchedule[ENDING BALANCE],ROW()-ROW(PaymentSchedule[[#Headers],[BEGINNING BALANCE]])-1)),"")</f>
        <v>3324625.4054456614</v>
      </c>
      <c r="E109" s="31">
        <f ca="1">IF(PaymentSchedule[[#This Row],[PMT '#]]&lt;&gt;"",ScheduledPayment,"")</f>
        <v>23702.550880986142</v>
      </c>
      <c r="F10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0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09" s="31">
        <f ca="1">IF(PaymentSchedule[[#This Row],[PMT '#]]&lt;&gt;"",PaymentSchedule[[#This Row],[TOTAL PAYMENT]]-PaymentSchedule[[#This Row],[INTEREST]],"")</f>
        <v>5694.1632681554765</v>
      </c>
      <c r="I109" s="31">
        <f ca="1">IF(PaymentSchedule[[#This Row],[PMT '#]]&lt;&gt;"",PaymentSchedule[[#This Row],[BEGINNING BALANCE]]*(InterestRate/PaymentsPerYear),"")</f>
        <v>18008.387612830666</v>
      </c>
      <c r="J10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3318931.242177506</v>
      </c>
      <c r="K109" s="31">
        <f ca="1">IF(PaymentSchedule[[#This Row],[PMT '#]]&lt;&gt;"",SUM(INDEX(PaymentSchedule[INTEREST],1,1):PaymentSchedule[[#This Row],[INTEREST]]),"")</f>
        <v>1868078.677633161</v>
      </c>
    </row>
    <row r="110" spans="2:11" x14ac:dyDescent="0.45">
      <c r="B110" s="33">
        <f ca="1">IF(LoanIsGood,IF(ROW()-ROW(PaymentSchedule[[#Headers],[PMT '#]])&gt;ScheduledNumberOfPayments,"",ROW()-ROW(PaymentSchedule[[#Headers],[PMT '#]])),"")</f>
        <v>98</v>
      </c>
      <c r="C110" s="30">
        <f ca="1">IF(PaymentSchedule[[#This Row],[PMT '#]]&lt;&gt;"",EOMONTH(LoanStartDate,ROW(PaymentSchedule[[#This Row],[PMT '#]])-ROW(PaymentSchedule[[#Headers],[PMT '#]])-2)+DAY(LoanStartDate),"")</f>
        <v>48107</v>
      </c>
      <c r="D110" s="31">
        <f ca="1">IF(PaymentSchedule[[#This Row],[PMT '#]]&lt;&gt;"",IF(ROW()-ROW(PaymentSchedule[[#Headers],[BEGINNING BALANCE]])=1,LoanAmount,INDEX(PaymentSchedule[ENDING BALANCE],ROW()-ROW(PaymentSchedule[[#Headers],[BEGINNING BALANCE]])-1)),"")</f>
        <v>3318931.242177506</v>
      </c>
      <c r="E110" s="31">
        <f ca="1">IF(PaymentSchedule[[#This Row],[PMT '#]]&lt;&gt;"",ScheduledPayment,"")</f>
        <v>23702.550880986142</v>
      </c>
      <c r="F11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0" s="31">
        <f ca="1">IF(PaymentSchedule[[#This Row],[PMT '#]]&lt;&gt;"",PaymentSchedule[[#This Row],[TOTAL PAYMENT]]-PaymentSchedule[[#This Row],[INTEREST]],"")</f>
        <v>5725.0066525246511</v>
      </c>
      <c r="I110" s="31">
        <f ca="1">IF(PaymentSchedule[[#This Row],[PMT '#]]&lt;&gt;"",PaymentSchedule[[#This Row],[BEGINNING BALANCE]]*(InterestRate/PaymentsPerYear),"")</f>
        <v>17977.544228461491</v>
      </c>
      <c r="J11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3313206.2355249813</v>
      </c>
      <c r="K110" s="31">
        <f ca="1">IF(PaymentSchedule[[#This Row],[PMT '#]]&lt;&gt;"",SUM(INDEX(PaymentSchedule[INTEREST],1,1):PaymentSchedule[[#This Row],[INTEREST]]),"")</f>
        <v>1886056.2218616225</v>
      </c>
    </row>
    <row r="111" spans="2:11" x14ac:dyDescent="0.45">
      <c r="B111" s="33">
        <f ca="1">IF(LoanIsGood,IF(ROW()-ROW(PaymentSchedule[[#Headers],[PMT '#]])&gt;ScheduledNumberOfPayments,"",ROW()-ROW(PaymentSchedule[[#Headers],[PMT '#]])),"")</f>
        <v>99</v>
      </c>
      <c r="C111" s="30">
        <f ca="1">IF(PaymentSchedule[[#This Row],[PMT '#]]&lt;&gt;"",EOMONTH(LoanStartDate,ROW(PaymentSchedule[[#This Row],[PMT '#]])-ROW(PaymentSchedule[[#Headers],[PMT '#]])-2)+DAY(LoanStartDate),"")</f>
        <v>48137</v>
      </c>
      <c r="D111" s="31">
        <f ca="1">IF(PaymentSchedule[[#This Row],[PMT '#]]&lt;&gt;"",IF(ROW()-ROW(PaymentSchedule[[#Headers],[BEGINNING BALANCE]])=1,LoanAmount,INDEX(PaymentSchedule[ENDING BALANCE],ROW()-ROW(PaymentSchedule[[#Headers],[BEGINNING BALANCE]])-1)),"")</f>
        <v>3313206.2355249813</v>
      </c>
      <c r="E111" s="31">
        <f ca="1">IF(PaymentSchedule[[#This Row],[PMT '#]]&lt;&gt;"",ScheduledPayment,"")</f>
        <v>23702.550880986142</v>
      </c>
      <c r="F11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1" s="31">
        <f ca="1">IF(PaymentSchedule[[#This Row],[PMT '#]]&lt;&gt;"",PaymentSchedule[[#This Row],[TOTAL PAYMENT]]-PaymentSchedule[[#This Row],[INTEREST]],"")</f>
        <v>5756.0171052258265</v>
      </c>
      <c r="I111" s="31">
        <f ca="1">IF(PaymentSchedule[[#This Row],[PMT '#]]&lt;&gt;"",PaymentSchedule[[#This Row],[BEGINNING BALANCE]]*(InterestRate/PaymentsPerYear),"")</f>
        <v>17946.533775760316</v>
      </c>
      <c r="J11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3307450.2184197553</v>
      </c>
      <c r="K111" s="31">
        <f ca="1">IF(PaymentSchedule[[#This Row],[PMT '#]]&lt;&gt;"",SUM(INDEX(PaymentSchedule[INTEREST],1,1):PaymentSchedule[[#This Row],[INTEREST]]),"")</f>
        <v>1904002.7556373829</v>
      </c>
    </row>
    <row r="112" spans="2:11" x14ac:dyDescent="0.45">
      <c r="B112" s="33">
        <f ca="1">IF(LoanIsGood,IF(ROW()-ROW(PaymentSchedule[[#Headers],[PMT '#]])&gt;ScheduledNumberOfPayments,"",ROW()-ROW(PaymentSchedule[[#Headers],[PMT '#]])),"")</f>
        <v>100</v>
      </c>
      <c r="C112" s="30">
        <f ca="1">IF(PaymentSchedule[[#This Row],[PMT '#]]&lt;&gt;"",EOMONTH(LoanStartDate,ROW(PaymentSchedule[[#This Row],[PMT '#]])-ROW(PaymentSchedule[[#Headers],[PMT '#]])-2)+DAY(LoanStartDate),"")</f>
        <v>48168</v>
      </c>
      <c r="D112" s="31">
        <f ca="1">IF(PaymentSchedule[[#This Row],[PMT '#]]&lt;&gt;"",IF(ROW()-ROW(PaymentSchedule[[#Headers],[BEGINNING BALANCE]])=1,LoanAmount,INDEX(PaymentSchedule[ENDING BALANCE],ROW()-ROW(PaymentSchedule[[#Headers],[BEGINNING BALANCE]])-1)),"")</f>
        <v>3307450.2184197553</v>
      </c>
      <c r="E112" s="31">
        <f ca="1">IF(PaymentSchedule[[#This Row],[PMT '#]]&lt;&gt;"",ScheduledPayment,"")</f>
        <v>23702.550880986142</v>
      </c>
      <c r="F11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2" s="31">
        <f ca="1">IF(PaymentSchedule[[#This Row],[PMT '#]]&lt;&gt;"",PaymentSchedule[[#This Row],[TOTAL PAYMENT]]-PaymentSchedule[[#This Row],[INTEREST]],"")</f>
        <v>5787.1955312124664</v>
      </c>
      <c r="I112" s="31">
        <f ca="1">IF(PaymentSchedule[[#This Row],[PMT '#]]&lt;&gt;"",PaymentSchedule[[#This Row],[BEGINNING BALANCE]]*(InterestRate/PaymentsPerYear),"")</f>
        <v>17915.355349773676</v>
      </c>
      <c r="J11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3301663.0228885431</v>
      </c>
      <c r="K112" s="31">
        <f ca="1">IF(PaymentSchedule[[#This Row],[PMT '#]]&lt;&gt;"",SUM(INDEX(PaymentSchedule[INTEREST],1,1):PaymentSchedule[[#This Row],[INTEREST]]),"")</f>
        <v>1921918.1109871566</v>
      </c>
    </row>
    <row r="113" spans="2:11" x14ac:dyDescent="0.45">
      <c r="B113" s="33">
        <f ca="1">IF(LoanIsGood,IF(ROW()-ROW(PaymentSchedule[[#Headers],[PMT '#]])&gt;ScheduledNumberOfPayments,"",ROW()-ROW(PaymentSchedule[[#Headers],[PMT '#]])),"")</f>
        <v>101</v>
      </c>
      <c r="C113" s="30">
        <f ca="1">IF(PaymentSchedule[[#This Row],[PMT '#]]&lt;&gt;"",EOMONTH(LoanStartDate,ROW(PaymentSchedule[[#This Row],[PMT '#]])-ROW(PaymentSchedule[[#Headers],[PMT '#]])-2)+DAY(LoanStartDate),"")</f>
        <v>48198</v>
      </c>
      <c r="D113" s="31">
        <f ca="1">IF(PaymentSchedule[[#This Row],[PMT '#]]&lt;&gt;"",IF(ROW()-ROW(PaymentSchedule[[#Headers],[BEGINNING BALANCE]])=1,LoanAmount,INDEX(PaymentSchedule[ENDING BALANCE],ROW()-ROW(PaymentSchedule[[#Headers],[BEGINNING BALANCE]])-1)),"")</f>
        <v>3301663.0228885431</v>
      </c>
      <c r="E113" s="31">
        <f ca="1">IF(PaymentSchedule[[#This Row],[PMT '#]]&lt;&gt;"",ScheduledPayment,"")</f>
        <v>23702.550880986142</v>
      </c>
      <c r="F11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3" s="31">
        <f ca="1">IF(PaymentSchedule[[#This Row],[PMT '#]]&lt;&gt;"",PaymentSchedule[[#This Row],[TOTAL PAYMENT]]-PaymentSchedule[[#This Row],[INTEREST]],"")</f>
        <v>5818.5428403398655</v>
      </c>
      <c r="I113" s="31">
        <f ca="1">IF(PaymentSchedule[[#This Row],[PMT '#]]&lt;&gt;"",PaymentSchedule[[#This Row],[BEGINNING BALANCE]]*(InterestRate/PaymentsPerYear),"")</f>
        <v>17884.008040646277</v>
      </c>
      <c r="J11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3295844.4800482034</v>
      </c>
      <c r="K113" s="31">
        <f ca="1">IF(PaymentSchedule[[#This Row],[PMT '#]]&lt;&gt;"",SUM(INDEX(PaymentSchedule[INTEREST],1,1):PaymentSchedule[[#This Row],[INTEREST]]),"")</f>
        <v>1939802.119027803</v>
      </c>
    </row>
    <row r="114" spans="2:11" x14ac:dyDescent="0.45">
      <c r="B114" s="33">
        <f ca="1">IF(LoanIsGood,IF(ROW()-ROW(PaymentSchedule[[#Headers],[PMT '#]])&gt;ScheduledNumberOfPayments,"",ROW()-ROW(PaymentSchedule[[#Headers],[PMT '#]])),"")</f>
        <v>102</v>
      </c>
      <c r="C114" s="30">
        <f ca="1">IF(PaymentSchedule[[#This Row],[PMT '#]]&lt;&gt;"",EOMONTH(LoanStartDate,ROW(PaymentSchedule[[#This Row],[PMT '#]])-ROW(PaymentSchedule[[#Headers],[PMT '#]])-2)+DAY(LoanStartDate),"")</f>
        <v>48229</v>
      </c>
      <c r="D114" s="31">
        <f ca="1">IF(PaymentSchedule[[#This Row],[PMT '#]]&lt;&gt;"",IF(ROW()-ROW(PaymentSchedule[[#Headers],[BEGINNING BALANCE]])=1,LoanAmount,INDEX(PaymentSchedule[ENDING BALANCE],ROW()-ROW(PaymentSchedule[[#Headers],[BEGINNING BALANCE]])-1)),"")</f>
        <v>3295844.4800482034</v>
      </c>
      <c r="E114" s="31">
        <f ca="1">IF(PaymentSchedule[[#This Row],[PMT '#]]&lt;&gt;"",ScheduledPayment,"")</f>
        <v>23702.550880986142</v>
      </c>
      <c r="F11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4" s="31">
        <f ca="1">IF(PaymentSchedule[[#This Row],[PMT '#]]&lt;&gt;"",PaymentSchedule[[#This Row],[TOTAL PAYMENT]]-PaymentSchedule[[#This Row],[INTEREST]],"")</f>
        <v>5850.0599473917064</v>
      </c>
      <c r="I114" s="31">
        <f ca="1">IF(PaymentSchedule[[#This Row],[PMT '#]]&lt;&gt;"",PaymentSchedule[[#This Row],[BEGINNING BALANCE]]*(InterestRate/PaymentsPerYear),"")</f>
        <v>17852.490933594436</v>
      </c>
      <c r="J11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3289994.4201008119</v>
      </c>
      <c r="K114" s="31">
        <f ca="1">IF(PaymentSchedule[[#This Row],[PMT '#]]&lt;&gt;"",SUM(INDEX(PaymentSchedule[INTEREST],1,1):PaymentSchedule[[#This Row],[INTEREST]]),"")</f>
        <v>1957654.6099613975</v>
      </c>
    </row>
    <row r="115" spans="2:11" x14ac:dyDescent="0.45">
      <c r="B115" s="33">
        <f ca="1">IF(LoanIsGood,IF(ROW()-ROW(PaymentSchedule[[#Headers],[PMT '#]])&gt;ScheduledNumberOfPayments,"",ROW()-ROW(PaymentSchedule[[#Headers],[PMT '#]])),"")</f>
        <v>103</v>
      </c>
      <c r="C115" s="30">
        <f ca="1">IF(PaymentSchedule[[#This Row],[PMT '#]]&lt;&gt;"",EOMONTH(LoanStartDate,ROW(PaymentSchedule[[#This Row],[PMT '#]])-ROW(PaymentSchedule[[#Headers],[PMT '#]])-2)+DAY(LoanStartDate),"")</f>
        <v>48260</v>
      </c>
      <c r="D115" s="31">
        <f ca="1">IF(PaymentSchedule[[#This Row],[PMT '#]]&lt;&gt;"",IF(ROW()-ROW(PaymentSchedule[[#Headers],[BEGINNING BALANCE]])=1,LoanAmount,INDEX(PaymentSchedule[ENDING BALANCE],ROW()-ROW(PaymentSchedule[[#Headers],[BEGINNING BALANCE]])-1)),"")</f>
        <v>3289994.4201008119</v>
      </c>
      <c r="E115" s="31">
        <f ca="1">IF(PaymentSchedule[[#This Row],[PMT '#]]&lt;&gt;"",ScheduledPayment,"")</f>
        <v>23702.550880986142</v>
      </c>
      <c r="F11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5" s="31">
        <f ca="1">IF(PaymentSchedule[[#This Row],[PMT '#]]&lt;&gt;"",PaymentSchedule[[#This Row],[TOTAL PAYMENT]]-PaymentSchedule[[#This Row],[INTEREST]],"")</f>
        <v>5881.7477721067444</v>
      </c>
      <c r="I115" s="31">
        <f ca="1">IF(PaymentSchedule[[#This Row],[PMT '#]]&lt;&gt;"",PaymentSchedule[[#This Row],[BEGINNING BALANCE]]*(InterestRate/PaymentsPerYear),"")</f>
        <v>17820.803108879398</v>
      </c>
      <c r="J11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3284112.672328705</v>
      </c>
      <c r="K115" s="31">
        <f ca="1">IF(PaymentSchedule[[#This Row],[PMT '#]]&lt;&gt;"",SUM(INDEX(PaymentSchedule[INTEREST],1,1):PaymentSchedule[[#This Row],[INTEREST]]),"")</f>
        <v>1975475.4130702768</v>
      </c>
    </row>
    <row r="116" spans="2:11" x14ac:dyDescent="0.45">
      <c r="B116" s="33">
        <f ca="1">IF(LoanIsGood,IF(ROW()-ROW(PaymentSchedule[[#Headers],[PMT '#]])&gt;ScheduledNumberOfPayments,"",ROW()-ROW(PaymentSchedule[[#Headers],[PMT '#]])),"")</f>
        <v>104</v>
      </c>
      <c r="C116" s="30">
        <f ca="1">IF(PaymentSchedule[[#This Row],[PMT '#]]&lt;&gt;"",EOMONTH(LoanStartDate,ROW(PaymentSchedule[[#This Row],[PMT '#]])-ROW(PaymentSchedule[[#Headers],[PMT '#]])-2)+DAY(LoanStartDate),"")</f>
        <v>48289</v>
      </c>
      <c r="D116" s="31">
        <f ca="1">IF(PaymentSchedule[[#This Row],[PMT '#]]&lt;&gt;"",IF(ROW()-ROW(PaymentSchedule[[#Headers],[BEGINNING BALANCE]])=1,LoanAmount,INDEX(PaymentSchedule[ENDING BALANCE],ROW()-ROW(PaymentSchedule[[#Headers],[BEGINNING BALANCE]])-1)),"")</f>
        <v>3284112.672328705</v>
      </c>
      <c r="E116" s="31">
        <f ca="1">IF(PaymentSchedule[[#This Row],[PMT '#]]&lt;&gt;"",ScheduledPayment,"")</f>
        <v>23702.550880986142</v>
      </c>
      <c r="F11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6" s="31">
        <f ca="1">IF(PaymentSchedule[[#This Row],[PMT '#]]&lt;&gt;"",PaymentSchedule[[#This Row],[TOTAL PAYMENT]]-PaymentSchedule[[#This Row],[INTEREST]],"")</f>
        <v>5913.6072392056558</v>
      </c>
      <c r="I116" s="31">
        <f ca="1">IF(PaymentSchedule[[#This Row],[PMT '#]]&lt;&gt;"",PaymentSchedule[[#This Row],[BEGINNING BALANCE]]*(InterestRate/PaymentsPerYear),"")</f>
        <v>17788.943641780486</v>
      </c>
      <c r="J11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3278199.0650894991</v>
      </c>
      <c r="K116" s="31">
        <f ca="1">IF(PaymentSchedule[[#This Row],[PMT '#]]&lt;&gt;"",SUM(INDEX(PaymentSchedule[INTEREST],1,1):PaymentSchedule[[#This Row],[INTEREST]]),"")</f>
        <v>1993264.3567120573</v>
      </c>
    </row>
    <row r="117" spans="2:11" x14ac:dyDescent="0.45">
      <c r="B117" s="33">
        <f ca="1">IF(LoanIsGood,IF(ROW()-ROW(PaymentSchedule[[#Headers],[PMT '#]])&gt;ScheduledNumberOfPayments,"",ROW()-ROW(PaymentSchedule[[#Headers],[PMT '#]])),"")</f>
        <v>105</v>
      </c>
      <c r="C117" s="30">
        <f ca="1">IF(PaymentSchedule[[#This Row],[PMT '#]]&lt;&gt;"",EOMONTH(LoanStartDate,ROW(PaymentSchedule[[#This Row],[PMT '#]])-ROW(PaymentSchedule[[#Headers],[PMT '#]])-2)+DAY(LoanStartDate),"")</f>
        <v>48320</v>
      </c>
      <c r="D117" s="31">
        <f ca="1">IF(PaymentSchedule[[#This Row],[PMT '#]]&lt;&gt;"",IF(ROW()-ROW(PaymentSchedule[[#Headers],[BEGINNING BALANCE]])=1,LoanAmount,INDEX(PaymentSchedule[ENDING BALANCE],ROW()-ROW(PaymentSchedule[[#Headers],[BEGINNING BALANCE]])-1)),"")</f>
        <v>3278199.0650894991</v>
      </c>
      <c r="E117" s="31">
        <f ca="1">IF(PaymentSchedule[[#This Row],[PMT '#]]&lt;&gt;"",ScheduledPayment,"")</f>
        <v>23702.550880986142</v>
      </c>
      <c r="F11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7" s="31">
        <f ca="1">IF(PaymentSchedule[[#This Row],[PMT '#]]&lt;&gt;"",PaymentSchedule[[#This Row],[TOTAL PAYMENT]]-PaymentSchedule[[#This Row],[INTEREST]],"")</f>
        <v>5945.6392784180207</v>
      </c>
      <c r="I117" s="31">
        <f ca="1">IF(PaymentSchedule[[#This Row],[PMT '#]]&lt;&gt;"",PaymentSchedule[[#This Row],[BEGINNING BALANCE]]*(InterestRate/PaymentsPerYear),"")</f>
        <v>17756.911602568121</v>
      </c>
      <c r="J11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3272253.4258110812</v>
      </c>
      <c r="K117" s="31">
        <f ca="1">IF(PaymentSchedule[[#This Row],[PMT '#]]&lt;&gt;"",SUM(INDEX(PaymentSchedule[INTEREST],1,1):PaymentSchedule[[#This Row],[INTEREST]]),"")</f>
        <v>2011021.2683146254</v>
      </c>
    </row>
    <row r="118" spans="2:11" x14ac:dyDescent="0.45">
      <c r="B118" s="33">
        <f ca="1">IF(LoanIsGood,IF(ROW()-ROW(PaymentSchedule[[#Headers],[PMT '#]])&gt;ScheduledNumberOfPayments,"",ROW()-ROW(PaymentSchedule[[#Headers],[PMT '#]])),"")</f>
        <v>106</v>
      </c>
      <c r="C118" s="30">
        <f ca="1">IF(PaymentSchedule[[#This Row],[PMT '#]]&lt;&gt;"",EOMONTH(LoanStartDate,ROW(PaymentSchedule[[#This Row],[PMT '#]])-ROW(PaymentSchedule[[#Headers],[PMT '#]])-2)+DAY(LoanStartDate),"")</f>
        <v>48350</v>
      </c>
      <c r="D118" s="31">
        <f ca="1">IF(PaymentSchedule[[#This Row],[PMT '#]]&lt;&gt;"",IF(ROW()-ROW(PaymentSchedule[[#Headers],[BEGINNING BALANCE]])=1,LoanAmount,INDEX(PaymentSchedule[ENDING BALANCE],ROW()-ROW(PaymentSchedule[[#Headers],[BEGINNING BALANCE]])-1)),"")</f>
        <v>3272253.4258110812</v>
      </c>
      <c r="E118" s="31">
        <f ca="1">IF(PaymentSchedule[[#This Row],[PMT '#]]&lt;&gt;"",ScheduledPayment,"")</f>
        <v>23702.550880986142</v>
      </c>
      <c r="F11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8" s="31">
        <f ca="1">IF(PaymentSchedule[[#This Row],[PMT '#]]&lt;&gt;"",PaymentSchedule[[#This Row],[TOTAL PAYMENT]]-PaymentSchedule[[#This Row],[INTEREST]],"")</f>
        <v>5977.8448245094514</v>
      </c>
      <c r="I118" s="31">
        <f ca="1">IF(PaymentSchedule[[#This Row],[PMT '#]]&lt;&gt;"",PaymentSchedule[[#This Row],[BEGINNING BALANCE]]*(InterestRate/PaymentsPerYear),"")</f>
        <v>17724.706056476691</v>
      </c>
      <c r="J11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3266275.580986572</v>
      </c>
      <c r="K118" s="31">
        <f ca="1">IF(PaymentSchedule[[#This Row],[PMT '#]]&lt;&gt;"",SUM(INDEX(PaymentSchedule[INTEREST],1,1):PaymentSchedule[[#This Row],[INTEREST]]),"")</f>
        <v>2028745.9743711022</v>
      </c>
    </row>
    <row r="119" spans="2:11" x14ac:dyDescent="0.45">
      <c r="B119" s="33">
        <f ca="1">IF(LoanIsGood,IF(ROW()-ROW(PaymentSchedule[[#Headers],[PMT '#]])&gt;ScheduledNumberOfPayments,"",ROW()-ROW(PaymentSchedule[[#Headers],[PMT '#]])),"")</f>
        <v>107</v>
      </c>
      <c r="C119" s="30">
        <f ca="1">IF(PaymentSchedule[[#This Row],[PMT '#]]&lt;&gt;"",EOMONTH(LoanStartDate,ROW(PaymentSchedule[[#This Row],[PMT '#]])-ROW(PaymentSchedule[[#Headers],[PMT '#]])-2)+DAY(LoanStartDate),"")</f>
        <v>48381</v>
      </c>
      <c r="D119" s="31">
        <f ca="1">IF(PaymentSchedule[[#This Row],[PMT '#]]&lt;&gt;"",IF(ROW()-ROW(PaymentSchedule[[#Headers],[BEGINNING BALANCE]])=1,LoanAmount,INDEX(PaymentSchedule[ENDING BALANCE],ROW()-ROW(PaymentSchedule[[#Headers],[BEGINNING BALANCE]])-1)),"")</f>
        <v>3266275.580986572</v>
      </c>
      <c r="E119" s="31">
        <f ca="1">IF(PaymentSchedule[[#This Row],[PMT '#]]&lt;&gt;"",ScheduledPayment,"")</f>
        <v>23702.550880986142</v>
      </c>
      <c r="F11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1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19" s="31">
        <f ca="1">IF(PaymentSchedule[[#This Row],[PMT '#]]&lt;&gt;"",PaymentSchedule[[#This Row],[TOTAL PAYMENT]]-PaymentSchedule[[#This Row],[INTEREST]],"")</f>
        <v>6010.2248173088774</v>
      </c>
      <c r="I119" s="31">
        <f ca="1">IF(PaymentSchedule[[#This Row],[PMT '#]]&lt;&gt;"",PaymentSchedule[[#This Row],[BEGINNING BALANCE]]*(InterestRate/PaymentsPerYear),"")</f>
        <v>17692.326063677265</v>
      </c>
      <c r="J11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3260265.3561692629</v>
      </c>
      <c r="K119" s="31">
        <f ca="1">IF(PaymentSchedule[[#This Row],[PMT '#]]&lt;&gt;"",SUM(INDEX(PaymentSchedule[INTEREST],1,1):PaymentSchedule[[#This Row],[INTEREST]]),"")</f>
        <v>2046438.3004347794</v>
      </c>
    </row>
    <row r="120" spans="2:11" x14ac:dyDescent="0.45">
      <c r="B120" s="33">
        <f ca="1">IF(LoanIsGood,IF(ROW()-ROW(PaymentSchedule[[#Headers],[PMT '#]])&gt;ScheduledNumberOfPayments,"",ROW()-ROW(PaymentSchedule[[#Headers],[PMT '#]])),"")</f>
        <v>108</v>
      </c>
      <c r="C120" s="30">
        <f ca="1">IF(PaymentSchedule[[#This Row],[PMT '#]]&lt;&gt;"",EOMONTH(LoanStartDate,ROW(PaymentSchedule[[#This Row],[PMT '#]])-ROW(PaymentSchedule[[#Headers],[PMT '#]])-2)+DAY(LoanStartDate),"")</f>
        <v>48411</v>
      </c>
      <c r="D120" s="31">
        <f ca="1">IF(PaymentSchedule[[#This Row],[PMT '#]]&lt;&gt;"",IF(ROW()-ROW(PaymentSchedule[[#Headers],[BEGINNING BALANCE]])=1,LoanAmount,INDEX(PaymentSchedule[ENDING BALANCE],ROW()-ROW(PaymentSchedule[[#Headers],[BEGINNING BALANCE]])-1)),"")</f>
        <v>3260265.3561692629</v>
      </c>
      <c r="E120" s="31">
        <f ca="1">IF(PaymentSchedule[[#This Row],[PMT '#]]&lt;&gt;"",ScheduledPayment,"")</f>
        <v>23702.550880986142</v>
      </c>
      <c r="F12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0" s="31">
        <f ca="1">IF(PaymentSchedule[[#This Row],[PMT '#]]&lt;&gt;"",PaymentSchedule[[#This Row],[TOTAL PAYMENT]]-PaymentSchedule[[#This Row],[INTEREST]],"")</f>
        <v>6042.7802017359681</v>
      </c>
      <c r="I120" s="31">
        <f ca="1">IF(PaymentSchedule[[#This Row],[PMT '#]]&lt;&gt;"",PaymentSchedule[[#This Row],[BEGINNING BALANCE]]*(InterestRate/PaymentsPerYear),"")</f>
        <v>17659.770679250174</v>
      </c>
      <c r="J12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3254222.575967527</v>
      </c>
      <c r="K120" s="31">
        <f ca="1">IF(PaymentSchedule[[#This Row],[PMT '#]]&lt;&gt;"",SUM(INDEX(PaymentSchedule[INTEREST],1,1):PaymentSchedule[[#This Row],[INTEREST]]),"")</f>
        <v>2064098.0711140295</v>
      </c>
    </row>
    <row r="121" spans="2:11" x14ac:dyDescent="0.45">
      <c r="B121" s="33">
        <f ca="1">IF(LoanIsGood,IF(ROW()-ROW(PaymentSchedule[[#Headers],[PMT '#]])&gt;ScheduledNumberOfPayments,"",ROW()-ROW(PaymentSchedule[[#Headers],[PMT '#]])),"")</f>
        <v>109</v>
      </c>
      <c r="C121" s="30">
        <f ca="1">IF(PaymentSchedule[[#This Row],[PMT '#]]&lt;&gt;"",EOMONTH(LoanStartDate,ROW(PaymentSchedule[[#This Row],[PMT '#]])-ROW(PaymentSchedule[[#Headers],[PMT '#]])-2)+DAY(LoanStartDate),"")</f>
        <v>48442</v>
      </c>
      <c r="D121" s="31">
        <f ca="1">IF(PaymentSchedule[[#This Row],[PMT '#]]&lt;&gt;"",IF(ROW()-ROW(PaymentSchedule[[#Headers],[BEGINNING BALANCE]])=1,LoanAmount,INDEX(PaymentSchedule[ENDING BALANCE],ROW()-ROW(PaymentSchedule[[#Headers],[BEGINNING BALANCE]])-1)),"")</f>
        <v>3254222.575967527</v>
      </c>
      <c r="E121" s="31">
        <f ca="1">IF(PaymentSchedule[[#This Row],[PMT '#]]&lt;&gt;"",ScheduledPayment,"")</f>
        <v>23702.550880986142</v>
      </c>
      <c r="F12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1" s="31">
        <f ca="1">IF(PaymentSchedule[[#This Row],[PMT '#]]&lt;&gt;"",PaymentSchedule[[#This Row],[TOTAL PAYMENT]]-PaymentSchedule[[#This Row],[INTEREST]],"")</f>
        <v>6075.511927828702</v>
      </c>
      <c r="I121" s="31">
        <f ca="1">IF(PaymentSchedule[[#This Row],[PMT '#]]&lt;&gt;"",PaymentSchedule[[#This Row],[BEGINNING BALANCE]]*(InterestRate/PaymentsPerYear),"")</f>
        <v>17627.03895315744</v>
      </c>
      <c r="J12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3248147.0640396983</v>
      </c>
      <c r="K121" s="31">
        <f ca="1">IF(PaymentSchedule[[#This Row],[PMT '#]]&lt;&gt;"",SUM(INDEX(PaymentSchedule[INTEREST],1,1):PaymentSchedule[[#This Row],[INTEREST]]),"")</f>
        <v>2081725.1100671869</v>
      </c>
    </row>
    <row r="122" spans="2:11" x14ac:dyDescent="0.45">
      <c r="B122" s="33">
        <f ca="1">IF(LoanIsGood,IF(ROW()-ROW(PaymentSchedule[[#Headers],[PMT '#]])&gt;ScheduledNumberOfPayments,"",ROW()-ROW(PaymentSchedule[[#Headers],[PMT '#]])),"")</f>
        <v>110</v>
      </c>
      <c r="C122" s="30">
        <f ca="1">IF(PaymentSchedule[[#This Row],[PMT '#]]&lt;&gt;"",EOMONTH(LoanStartDate,ROW(PaymentSchedule[[#This Row],[PMT '#]])-ROW(PaymentSchedule[[#Headers],[PMT '#]])-2)+DAY(LoanStartDate),"")</f>
        <v>48473</v>
      </c>
      <c r="D122" s="31">
        <f ca="1">IF(PaymentSchedule[[#This Row],[PMT '#]]&lt;&gt;"",IF(ROW()-ROW(PaymentSchedule[[#Headers],[BEGINNING BALANCE]])=1,LoanAmount,INDEX(PaymentSchedule[ENDING BALANCE],ROW()-ROW(PaymentSchedule[[#Headers],[BEGINNING BALANCE]])-1)),"")</f>
        <v>3248147.0640396983</v>
      </c>
      <c r="E122" s="31">
        <f ca="1">IF(PaymentSchedule[[#This Row],[PMT '#]]&lt;&gt;"",ScheduledPayment,"")</f>
        <v>23702.550880986142</v>
      </c>
      <c r="F12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2" s="31">
        <f ca="1">IF(PaymentSchedule[[#This Row],[PMT '#]]&lt;&gt;"",PaymentSchedule[[#This Row],[TOTAL PAYMENT]]-PaymentSchedule[[#This Row],[INTEREST]],"")</f>
        <v>6108.4209507711093</v>
      </c>
      <c r="I122" s="31">
        <f ca="1">IF(PaymentSchedule[[#This Row],[PMT '#]]&lt;&gt;"",PaymentSchedule[[#This Row],[BEGINNING BALANCE]]*(InterestRate/PaymentsPerYear),"")</f>
        <v>17594.129930215033</v>
      </c>
      <c r="J12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3242038.643088927</v>
      </c>
      <c r="K122" s="31">
        <f ca="1">IF(PaymentSchedule[[#This Row],[PMT '#]]&lt;&gt;"",SUM(INDEX(PaymentSchedule[INTEREST],1,1):PaymentSchedule[[#This Row],[INTEREST]]),"")</f>
        <v>2099319.2399974018</v>
      </c>
    </row>
    <row r="123" spans="2:11" x14ac:dyDescent="0.45">
      <c r="B123" s="33">
        <f ca="1">IF(LoanIsGood,IF(ROW()-ROW(PaymentSchedule[[#Headers],[PMT '#]])&gt;ScheduledNumberOfPayments,"",ROW()-ROW(PaymentSchedule[[#Headers],[PMT '#]])),"")</f>
        <v>111</v>
      </c>
      <c r="C123" s="30">
        <f ca="1">IF(PaymentSchedule[[#This Row],[PMT '#]]&lt;&gt;"",EOMONTH(LoanStartDate,ROW(PaymentSchedule[[#This Row],[PMT '#]])-ROW(PaymentSchedule[[#Headers],[PMT '#]])-2)+DAY(LoanStartDate),"")</f>
        <v>48503</v>
      </c>
      <c r="D123" s="31">
        <f ca="1">IF(PaymentSchedule[[#This Row],[PMT '#]]&lt;&gt;"",IF(ROW()-ROW(PaymentSchedule[[#Headers],[BEGINNING BALANCE]])=1,LoanAmount,INDEX(PaymentSchedule[ENDING BALANCE],ROW()-ROW(PaymentSchedule[[#Headers],[BEGINNING BALANCE]])-1)),"")</f>
        <v>3242038.643088927</v>
      </c>
      <c r="E123" s="31">
        <f ca="1">IF(PaymentSchedule[[#This Row],[PMT '#]]&lt;&gt;"",ScheduledPayment,"")</f>
        <v>23702.550880986142</v>
      </c>
      <c r="F12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3" s="31">
        <f ca="1">IF(PaymentSchedule[[#This Row],[PMT '#]]&lt;&gt;"",PaymentSchedule[[#This Row],[TOTAL PAYMENT]]-PaymentSchedule[[#This Row],[INTEREST]],"")</f>
        <v>6141.5082309211211</v>
      </c>
      <c r="I123" s="31">
        <f ca="1">IF(PaymentSchedule[[#This Row],[PMT '#]]&lt;&gt;"",PaymentSchedule[[#This Row],[BEGINNING BALANCE]]*(InterestRate/PaymentsPerYear),"")</f>
        <v>17561.042650065021</v>
      </c>
      <c r="J12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3235897.1348580057</v>
      </c>
      <c r="K123" s="31">
        <f ca="1">IF(PaymentSchedule[[#This Row],[PMT '#]]&lt;&gt;"",SUM(INDEX(PaymentSchedule[INTEREST],1,1):PaymentSchedule[[#This Row],[INTEREST]]),"")</f>
        <v>2116880.2826474668</v>
      </c>
    </row>
    <row r="124" spans="2:11" x14ac:dyDescent="0.45">
      <c r="B124" s="33">
        <f ca="1">IF(LoanIsGood,IF(ROW()-ROW(PaymentSchedule[[#Headers],[PMT '#]])&gt;ScheduledNumberOfPayments,"",ROW()-ROW(PaymentSchedule[[#Headers],[PMT '#]])),"")</f>
        <v>112</v>
      </c>
      <c r="C124" s="30">
        <f ca="1">IF(PaymentSchedule[[#This Row],[PMT '#]]&lt;&gt;"",EOMONTH(LoanStartDate,ROW(PaymentSchedule[[#This Row],[PMT '#]])-ROW(PaymentSchedule[[#Headers],[PMT '#]])-2)+DAY(LoanStartDate),"")</f>
        <v>48534</v>
      </c>
      <c r="D124" s="31">
        <f ca="1">IF(PaymentSchedule[[#This Row],[PMT '#]]&lt;&gt;"",IF(ROW()-ROW(PaymentSchedule[[#Headers],[BEGINNING BALANCE]])=1,LoanAmount,INDEX(PaymentSchedule[ENDING BALANCE],ROW()-ROW(PaymentSchedule[[#Headers],[BEGINNING BALANCE]])-1)),"")</f>
        <v>3235897.1348580057</v>
      </c>
      <c r="E124" s="31">
        <f ca="1">IF(PaymentSchedule[[#This Row],[PMT '#]]&lt;&gt;"",ScheduledPayment,"")</f>
        <v>23702.550880986142</v>
      </c>
      <c r="F12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4" s="31">
        <f ca="1">IF(PaymentSchedule[[#This Row],[PMT '#]]&lt;&gt;"",PaymentSchedule[[#This Row],[TOTAL PAYMENT]]-PaymentSchedule[[#This Row],[INTEREST]],"")</f>
        <v>6174.7747338386107</v>
      </c>
      <c r="I124" s="31">
        <f ca="1">IF(PaymentSchedule[[#This Row],[PMT '#]]&lt;&gt;"",PaymentSchedule[[#This Row],[BEGINNING BALANCE]]*(InterestRate/PaymentsPerYear),"")</f>
        <v>17527.776147147531</v>
      </c>
      <c r="J12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3229722.3601241671</v>
      </c>
      <c r="K124" s="31">
        <f ca="1">IF(PaymentSchedule[[#This Row],[PMT '#]]&lt;&gt;"",SUM(INDEX(PaymentSchedule[INTEREST],1,1):PaymentSchedule[[#This Row],[INTEREST]]),"")</f>
        <v>2134408.0587946144</v>
      </c>
    </row>
    <row r="125" spans="2:11" x14ac:dyDescent="0.45">
      <c r="B125" s="33">
        <f ca="1">IF(LoanIsGood,IF(ROW()-ROW(PaymentSchedule[[#Headers],[PMT '#]])&gt;ScheduledNumberOfPayments,"",ROW()-ROW(PaymentSchedule[[#Headers],[PMT '#]])),"")</f>
        <v>113</v>
      </c>
      <c r="C125" s="30">
        <f ca="1">IF(PaymentSchedule[[#This Row],[PMT '#]]&lt;&gt;"",EOMONTH(LoanStartDate,ROW(PaymentSchedule[[#This Row],[PMT '#]])-ROW(PaymentSchedule[[#Headers],[PMT '#]])-2)+DAY(LoanStartDate),"")</f>
        <v>48564</v>
      </c>
      <c r="D125" s="31">
        <f ca="1">IF(PaymentSchedule[[#This Row],[PMT '#]]&lt;&gt;"",IF(ROW()-ROW(PaymentSchedule[[#Headers],[BEGINNING BALANCE]])=1,LoanAmount,INDEX(PaymentSchedule[ENDING BALANCE],ROW()-ROW(PaymentSchedule[[#Headers],[BEGINNING BALANCE]])-1)),"")</f>
        <v>3229722.3601241671</v>
      </c>
      <c r="E125" s="31">
        <f ca="1">IF(PaymentSchedule[[#This Row],[PMT '#]]&lt;&gt;"",ScheduledPayment,"")</f>
        <v>23702.550880986142</v>
      </c>
      <c r="F12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5" s="31">
        <f ca="1">IF(PaymentSchedule[[#This Row],[PMT '#]]&lt;&gt;"",PaymentSchedule[[#This Row],[TOTAL PAYMENT]]-PaymentSchedule[[#This Row],[INTEREST]],"")</f>
        <v>6208.2214303135697</v>
      </c>
      <c r="I125" s="31">
        <f ca="1">IF(PaymentSchedule[[#This Row],[PMT '#]]&lt;&gt;"",PaymentSchedule[[#This Row],[BEGINNING BALANCE]]*(InterestRate/PaymentsPerYear),"")</f>
        <v>17494.329450672572</v>
      </c>
      <c r="J12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3223514.1386938533</v>
      </c>
      <c r="K125" s="31">
        <f ca="1">IF(PaymentSchedule[[#This Row],[PMT '#]]&lt;&gt;"",SUM(INDEX(PaymentSchedule[INTEREST],1,1):PaymentSchedule[[#This Row],[INTEREST]]),"")</f>
        <v>2151902.3882452869</v>
      </c>
    </row>
    <row r="126" spans="2:11" x14ac:dyDescent="0.45">
      <c r="B126" s="33">
        <f ca="1">IF(LoanIsGood,IF(ROW()-ROW(PaymentSchedule[[#Headers],[PMT '#]])&gt;ScheduledNumberOfPayments,"",ROW()-ROW(PaymentSchedule[[#Headers],[PMT '#]])),"")</f>
        <v>114</v>
      </c>
      <c r="C126" s="30">
        <f ca="1">IF(PaymentSchedule[[#This Row],[PMT '#]]&lt;&gt;"",EOMONTH(LoanStartDate,ROW(PaymentSchedule[[#This Row],[PMT '#]])-ROW(PaymentSchedule[[#Headers],[PMT '#]])-2)+DAY(LoanStartDate),"")</f>
        <v>48595</v>
      </c>
      <c r="D126" s="31">
        <f ca="1">IF(PaymentSchedule[[#This Row],[PMT '#]]&lt;&gt;"",IF(ROW()-ROW(PaymentSchedule[[#Headers],[BEGINNING BALANCE]])=1,LoanAmount,INDEX(PaymentSchedule[ENDING BALANCE],ROW()-ROW(PaymentSchedule[[#Headers],[BEGINNING BALANCE]])-1)),"")</f>
        <v>3223514.1386938533</v>
      </c>
      <c r="E126" s="31">
        <f ca="1">IF(PaymentSchedule[[#This Row],[PMT '#]]&lt;&gt;"",ScheduledPayment,"")</f>
        <v>23702.550880986142</v>
      </c>
      <c r="F12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6" s="31">
        <f ca="1">IF(PaymentSchedule[[#This Row],[PMT '#]]&lt;&gt;"",PaymentSchedule[[#This Row],[TOTAL PAYMENT]]-PaymentSchedule[[#This Row],[INTEREST]],"")</f>
        <v>6241.8492963944373</v>
      </c>
      <c r="I126" s="31">
        <f ca="1">IF(PaymentSchedule[[#This Row],[PMT '#]]&lt;&gt;"",PaymentSchedule[[#This Row],[BEGINNING BALANCE]]*(InterestRate/PaymentsPerYear),"")</f>
        <v>17460.701584591705</v>
      </c>
      <c r="J12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3217272.289397459</v>
      </c>
      <c r="K126" s="31">
        <f ca="1">IF(PaymentSchedule[[#This Row],[PMT '#]]&lt;&gt;"",SUM(INDEX(PaymentSchedule[INTEREST],1,1):PaymentSchedule[[#This Row],[INTEREST]]),"")</f>
        <v>2169363.0898298784</v>
      </c>
    </row>
    <row r="127" spans="2:11" x14ac:dyDescent="0.45">
      <c r="B127" s="33">
        <f ca="1">IF(LoanIsGood,IF(ROW()-ROW(PaymentSchedule[[#Headers],[PMT '#]])&gt;ScheduledNumberOfPayments,"",ROW()-ROW(PaymentSchedule[[#Headers],[PMT '#]])),"")</f>
        <v>115</v>
      </c>
      <c r="C127" s="30">
        <f ca="1">IF(PaymentSchedule[[#This Row],[PMT '#]]&lt;&gt;"",EOMONTH(LoanStartDate,ROW(PaymentSchedule[[#This Row],[PMT '#]])-ROW(PaymentSchedule[[#Headers],[PMT '#]])-2)+DAY(LoanStartDate),"")</f>
        <v>48626</v>
      </c>
      <c r="D127" s="31">
        <f ca="1">IF(PaymentSchedule[[#This Row],[PMT '#]]&lt;&gt;"",IF(ROW()-ROW(PaymentSchedule[[#Headers],[BEGINNING BALANCE]])=1,LoanAmount,INDEX(PaymentSchedule[ENDING BALANCE],ROW()-ROW(PaymentSchedule[[#Headers],[BEGINNING BALANCE]])-1)),"")</f>
        <v>3217272.289397459</v>
      </c>
      <c r="E127" s="31">
        <f ca="1">IF(PaymentSchedule[[#This Row],[PMT '#]]&lt;&gt;"",ScheduledPayment,"")</f>
        <v>23702.550880986142</v>
      </c>
      <c r="F12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7" s="31">
        <f ca="1">IF(PaymentSchedule[[#This Row],[PMT '#]]&lt;&gt;"",PaymentSchedule[[#This Row],[TOTAL PAYMENT]]-PaymentSchedule[[#This Row],[INTEREST]],"")</f>
        <v>6275.6593134165705</v>
      </c>
      <c r="I127" s="31">
        <f ca="1">IF(PaymentSchedule[[#This Row],[PMT '#]]&lt;&gt;"",PaymentSchedule[[#This Row],[BEGINNING BALANCE]]*(InterestRate/PaymentsPerYear),"")</f>
        <v>17426.891567569572</v>
      </c>
      <c r="J12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3210996.6300840424</v>
      </c>
      <c r="K127" s="31">
        <f ca="1">IF(PaymentSchedule[[#This Row],[PMT '#]]&lt;&gt;"",SUM(INDEX(PaymentSchedule[INTEREST],1,1):PaymentSchedule[[#This Row],[INTEREST]]),"")</f>
        <v>2186789.9813974481</v>
      </c>
    </row>
    <row r="128" spans="2:11" x14ac:dyDescent="0.45">
      <c r="B128" s="33">
        <f ca="1">IF(LoanIsGood,IF(ROW()-ROW(PaymentSchedule[[#Headers],[PMT '#]])&gt;ScheduledNumberOfPayments,"",ROW()-ROW(PaymentSchedule[[#Headers],[PMT '#]])),"")</f>
        <v>116</v>
      </c>
      <c r="C128" s="30">
        <f ca="1">IF(PaymentSchedule[[#This Row],[PMT '#]]&lt;&gt;"",EOMONTH(LoanStartDate,ROW(PaymentSchedule[[#This Row],[PMT '#]])-ROW(PaymentSchedule[[#Headers],[PMT '#]])-2)+DAY(LoanStartDate),"")</f>
        <v>48654</v>
      </c>
      <c r="D128" s="31">
        <f ca="1">IF(PaymentSchedule[[#This Row],[PMT '#]]&lt;&gt;"",IF(ROW()-ROW(PaymentSchedule[[#Headers],[BEGINNING BALANCE]])=1,LoanAmount,INDEX(PaymentSchedule[ENDING BALANCE],ROW()-ROW(PaymentSchedule[[#Headers],[BEGINNING BALANCE]])-1)),"")</f>
        <v>3210996.6300840424</v>
      </c>
      <c r="E128" s="31">
        <f ca="1">IF(PaymentSchedule[[#This Row],[PMT '#]]&lt;&gt;"",ScheduledPayment,"")</f>
        <v>23702.550880986142</v>
      </c>
      <c r="F12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8" s="31">
        <f ca="1">IF(PaymentSchedule[[#This Row],[PMT '#]]&lt;&gt;"",PaymentSchedule[[#This Row],[TOTAL PAYMENT]]-PaymentSchedule[[#This Row],[INTEREST]],"")</f>
        <v>6309.6524680309121</v>
      </c>
      <c r="I128" s="31">
        <f ca="1">IF(PaymentSchedule[[#This Row],[PMT '#]]&lt;&gt;"",PaymentSchedule[[#This Row],[BEGINNING BALANCE]]*(InterestRate/PaymentsPerYear),"")</f>
        <v>17392.89841295523</v>
      </c>
      <c r="J12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3204686.9776160116</v>
      </c>
      <c r="K128" s="31">
        <f ca="1">IF(PaymentSchedule[[#This Row],[PMT '#]]&lt;&gt;"",SUM(INDEX(PaymentSchedule[INTEREST],1,1):PaymentSchedule[[#This Row],[INTEREST]]),"")</f>
        <v>2204182.8798104036</v>
      </c>
    </row>
    <row r="129" spans="2:11" x14ac:dyDescent="0.45">
      <c r="B129" s="33">
        <f ca="1">IF(LoanIsGood,IF(ROW()-ROW(PaymentSchedule[[#Headers],[PMT '#]])&gt;ScheduledNumberOfPayments,"",ROW()-ROW(PaymentSchedule[[#Headers],[PMT '#]])),"")</f>
        <v>117</v>
      </c>
      <c r="C129" s="30">
        <f ca="1">IF(PaymentSchedule[[#This Row],[PMT '#]]&lt;&gt;"",EOMONTH(LoanStartDate,ROW(PaymentSchedule[[#This Row],[PMT '#]])-ROW(PaymentSchedule[[#Headers],[PMT '#]])-2)+DAY(LoanStartDate),"")</f>
        <v>48685</v>
      </c>
      <c r="D129" s="31">
        <f ca="1">IF(PaymentSchedule[[#This Row],[PMT '#]]&lt;&gt;"",IF(ROW()-ROW(PaymentSchedule[[#Headers],[BEGINNING BALANCE]])=1,LoanAmount,INDEX(PaymentSchedule[ENDING BALANCE],ROW()-ROW(PaymentSchedule[[#Headers],[BEGINNING BALANCE]])-1)),"")</f>
        <v>3204686.9776160116</v>
      </c>
      <c r="E129" s="31">
        <f ca="1">IF(PaymentSchedule[[#This Row],[PMT '#]]&lt;&gt;"",ScheduledPayment,"")</f>
        <v>23702.550880986142</v>
      </c>
      <c r="F12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2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29" s="31">
        <f ca="1">IF(PaymentSchedule[[#This Row],[PMT '#]]&lt;&gt;"",PaymentSchedule[[#This Row],[TOTAL PAYMENT]]-PaymentSchedule[[#This Row],[INTEREST]],"")</f>
        <v>6343.8297522327448</v>
      </c>
      <c r="I129" s="31">
        <f ca="1">IF(PaymentSchedule[[#This Row],[PMT '#]]&lt;&gt;"",PaymentSchedule[[#This Row],[BEGINNING BALANCE]]*(InterestRate/PaymentsPerYear),"")</f>
        <v>17358.721128753397</v>
      </c>
      <c r="J12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3198343.1478637788</v>
      </c>
      <c r="K129" s="31">
        <f ca="1">IF(PaymentSchedule[[#This Row],[PMT '#]]&lt;&gt;"",SUM(INDEX(PaymentSchedule[INTEREST],1,1):PaymentSchedule[[#This Row],[INTEREST]]),"")</f>
        <v>2221541.600939157</v>
      </c>
    </row>
    <row r="130" spans="2:11" x14ac:dyDescent="0.45">
      <c r="B130" s="33">
        <f ca="1">IF(LoanIsGood,IF(ROW()-ROW(PaymentSchedule[[#Headers],[PMT '#]])&gt;ScheduledNumberOfPayments,"",ROW()-ROW(PaymentSchedule[[#Headers],[PMT '#]])),"")</f>
        <v>118</v>
      </c>
      <c r="C130" s="30">
        <f ca="1">IF(PaymentSchedule[[#This Row],[PMT '#]]&lt;&gt;"",EOMONTH(LoanStartDate,ROW(PaymentSchedule[[#This Row],[PMT '#]])-ROW(PaymentSchedule[[#Headers],[PMT '#]])-2)+DAY(LoanStartDate),"")</f>
        <v>48715</v>
      </c>
      <c r="D130" s="31">
        <f ca="1">IF(PaymentSchedule[[#This Row],[PMT '#]]&lt;&gt;"",IF(ROW()-ROW(PaymentSchedule[[#Headers],[BEGINNING BALANCE]])=1,LoanAmount,INDEX(PaymentSchedule[ENDING BALANCE],ROW()-ROW(PaymentSchedule[[#Headers],[BEGINNING BALANCE]])-1)),"")</f>
        <v>3198343.1478637788</v>
      </c>
      <c r="E130" s="31">
        <f ca="1">IF(PaymentSchedule[[#This Row],[PMT '#]]&lt;&gt;"",ScheduledPayment,"")</f>
        <v>23702.550880986142</v>
      </c>
      <c r="F13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0" s="31">
        <f ca="1">IF(PaymentSchedule[[#This Row],[PMT '#]]&lt;&gt;"",PaymentSchedule[[#This Row],[TOTAL PAYMENT]]-PaymentSchedule[[#This Row],[INTEREST]],"")</f>
        <v>6378.192163390675</v>
      </c>
      <c r="I130" s="31">
        <f ca="1">IF(PaymentSchedule[[#This Row],[PMT '#]]&lt;&gt;"",PaymentSchedule[[#This Row],[BEGINNING BALANCE]]*(InterestRate/PaymentsPerYear),"")</f>
        <v>17324.358717595467</v>
      </c>
      <c r="J13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3191964.9557003882</v>
      </c>
      <c r="K130" s="31">
        <f ca="1">IF(PaymentSchedule[[#This Row],[PMT '#]]&lt;&gt;"",SUM(INDEX(PaymentSchedule[INTEREST],1,1):PaymentSchedule[[#This Row],[INTEREST]]),"")</f>
        <v>2238865.9596567526</v>
      </c>
    </row>
    <row r="131" spans="2:11" x14ac:dyDescent="0.45">
      <c r="B131" s="33">
        <f ca="1">IF(LoanIsGood,IF(ROW()-ROW(PaymentSchedule[[#Headers],[PMT '#]])&gt;ScheduledNumberOfPayments,"",ROW()-ROW(PaymentSchedule[[#Headers],[PMT '#]])),"")</f>
        <v>119</v>
      </c>
      <c r="C131" s="30">
        <f ca="1">IF(PaymentSchedule[[#This Row],[PMT '#]]&lt;&gt;"",EOMONTH(LoanStartDate,ROW(PaymentSchedule[[#This Row],[PMT '#]])-ROW(PaymentSchedule[[#Headers],[PMT '#]])-2)+DAY(LoanStartDate),"")</f>
        <v>48746</v>
      </c>
      <c r="D131" s="31">
        <f ca="1">IF(PaymentSchedule[[#This Row],[PMT '#]]&lt;&gt;"",IF(ROW()-ROW(PaymentSchedule[[#Headers],[BEGINNING BALANCE]])=1,LoanAmount,INDEX(PaymentSchedule[ENDING BALANCE],ROW()-ROW(PaymentSchedule[[#Headers],[BEGINNING BALANCE]])-1)),"")</f>
        <v>3191964.9557003882</v>
      </c>
      <c r="E131" s="31">
        <f ca="1">IF(PaymentSchedule[[#This Row],[PMT '#]]&lt;&gt;"",ScheduledPayment,"")</f>
        <v>23702.550880986142</v>
      </c>
      <c r="F13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1" s="31">
        <f ca="1">IF(PaymentSchedule[[#This Row],[PMT '#]]&lt;&gt;"",PaymentSchedule[[#This Row],[TOTAL PAYMENT]]-PaymentSchedule[[#This Row],[INTEREST]],"")</f>
        <v>6412.740704275704</v>
      </c>
      <c r="I131" s="31">
        <f ca="1">IF(PaymentSchedule[[#This Row],[PMT '#]]&lt;&gt;"",PaymentSchedule[[#This Row],[BEGINNING BALANCE]]*(InterestRate/PaymentsPerYear),"")</f>
        <v>17289.810176710438</v>
      </c>
      <c r="J13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3185552.2149961125</v>
      </c>
      <c r="K131" s="31">
        <f ca="1">IF(PaymentSchedule[[#This Row],[PMT '#]]&lt;&gt;"",SUM(INDEX(PaymentSchedule[INTEREST],1,1):PaymentSchedule[[#This Row],[INTEREST]]),"")</f>
        <v>2256155.7698334632</v>
      </c>
    </row>
    <row r="132" spans="2:11" x14ac:dyDescent="0.45">
      <c r="B132" s="33">
        <f ca="1">IF(LoanIsGood,IF(ROW()-ROW(PaymentSchedule[[#Headers],[PMT '#]])&gt;ScheduledNumberOfPayments,"",ROW()-ROW(PaymentSchedule[[#Headers],[PMT '#]])),"")</f>
        <v>120</v>
      </c>
      <c r="C132" s="30">
        <f ca="1">IF(PaymentSchedule[[#This Row],[PMT '#]]&lt;&gt;"",EOMONTH(LoanStartDate,ROW(PaymentSchedule[[#This Row],[PMT '#]])-ROW(PaymentSchedule[[#Headers],[PMT '#]])-2)+DAY(LoanStartDate),"")</f>
        <v>48776</v>
      </c>
      <c r="D132" s="31">
        <f ca="1">IF(PaymentSchedule[[#This Row],[PMT '#]]&lt;&gt;"",IF(ROW()-ROW(PaymentSchedule[[#Headers],[BEGINNING BALANCE]])=1,LoanAmount,INDEX(PaymentSchedule[ENDING BALANCE],ROW()-ROW(PaymentSchedule[[#Headers],[BEGINNING BALANCE]])-1)),"")</f>
        <v>3185552.2149961125</v>
      </c>
      <c r="E132" s="31">
        <f ca="1">IF(PaymentSchedule[[#This Row],[PMT '#]]&lt;&gt;"",ScheduledPayment,"")</f>
        <v>23702.550880986142</v>
      </c>
      <c r="F13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2" s="31">
        <f ca="1">IF(PaymentSchedule[[#This Row],[PMT '#]]&lt;&gt;"",PaymentSchedule[[#This Row],[TOTAL PAYMENT]]-PaymentSchedule[[#This Row],[INTEREST]],"")</f>
        <v>6447.4763830905322</v>
      </c>
      <c r="I132" s="31">
        <f ca="1">IF(PaymentSchedule[[#This Row],[PMT '#]]&lt;&gt;"",PaymentSchedule[[#This Row],[BEGINNING BALANCE]]*(InterestRate/PaymentsPerYear),"")</f>
        <v>17255.07449789561</v>
      </c>
      <c r="J13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3179104.738613022</v>
      </c>
      <c r="K132" s="31">
        <f ca="1">IF(PaymentSchedule[[#This Row],[PMT '#]]&lt;&gt;"",SUM(INDEX(PaymentSchedule[INTEREST],1,1):PaymentSchedule[[#This Row],[INTEREST]]),"")</f>
        <v>2273410.844331359</v>
      </c>
    </row>
    <row r="133" spans="2:11" x14ac:dyDescent="0.45">
      <c r="B133" s="33">
        <f ca="1">IF(LoanIsGood,IF(ROW()-ROW(PaymentSchedule[[#Headers],[PMT '#]])&gt;ScheduledNumberOfPayments,"",ROW()-ROW(PaymentSchedule[[#Headers],[PMT '#]])),"")</f>
        <v>121</v>
      </c>
      <c r="C133" s="30">
        <f ca="1">IF(PaymentSchedule[[#This Row],[PMT '#]]&lt;&gt;"",EOMONTH(LoanStartDate,ROW(PaymentSchedule[[#This Row],[PMT '#]])-ROW(PaymentSchedule[[#Headers],[PMT '#]])-2)+DAY(LoanStartDate),"")</f>
        <v>48807</v>
      </c>
      <c r="D133" s="31">
        <f ca="1">IF(PaymentSchedule[[#This Row],[PMT '#]]&lt;&gt;"",IF(ROW()-ROW(PaymentSchedule[[#Headers],[BEGINNING BALANCE]])=1,LoanAmount,INDEX(PaymentSchedule[ENDING BALANCE],ROW()-ROW(PaymentSchedule[[#Headers],[BEGINNING BALANCE]])-1)),"")</f>
        <v>3179104.738613022</v>
      </c>
      <c r="E133" s="31">
        <f ca="1">IF(PaymentSchedule[[#This Row],[PMT '#]]&lt;&gt;"",ScheduledPayment,"")</f>
        <v>23702.550880986142</v>
      </c>
      <c r="F13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3" s="31">
        <f ca="1">IF(PaymentSchedule[[#This Row],[PMT '#]]&lt;&gt;"",PaymentSchedule[[#This Row],[TOTAL PAYMENT]]-PaymentSchedule[[#This Row],[INTEREST]],"")</f>
        <v>6482.4002134989387</v>
      </c>
      <c r="I133" s="31">
        <f ca="1">IF(PaymentSchedule[[#This Row],[PMT '#]]&lt;&gt;"",PaymentSchedule[[#This Row],[BEGINNING BALANCE]]*(InterestRate/PaymentsPerYear),"")</f>
        <v>17220.150667487203</v>
      </c>
      <c r="J13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3172622.3383995229</v>
      </c>
      <c r="K133" s="31">
        <f ca="1">IF(PaymentSchedule[[#This Row],[PMT '#]]&lt;&gt;"",SUM(INDEX(PaymentSchedule[INTEREST],1,1):PaymentSchedule[[#This Row],[INTEREST]]),"")</f>
        <v>2290630.9949988462</v>
      </c>
    </row>
    <row r="134" spans="2:11" x14ac:dyDescent="0.45">
      <c r="B134" s="33">
        <f ca="1">IF(LoanIsGood,IF(ROW()-ROW(PaymentSchedule[[#Headers],[PMT '#]])&gt;ScheduledNumberOfPayments,"",ROW()-ROW(PaymentSchedule[[#Headers],[PMT '#]])),"")</f>
        <v>122</v>
      </c>
      <c r="C134" s="30">
        <f ca="1">IF(PaymentSchedule[[#This Row],[PMT '#]]&lt;&gt;"",EOMONTH(LoanStartDate,ROW(PaymentSchedule[[#This Row],[PMT '#]])-ROW(PaymentSchedule[[#Headers],[PMT '#]])-2)+DAY(LoanStartDate),"")</f>
        <v>48838</v>
      </c>
      <c r="D134" s="31">
        <f ca="1">IF(PaymentSchedule[[#This Row],[PMT '#]]&lt;&gt;"",IF(ROW()-ROW(PaymentSchedule[[#Headers],[BEGINNING BALANCE]])=1,LoanAmount,INDEX(PaymentSchedule[ENDING BALANCE],ROW()-ROW(PaymentSchedule[[#Headers],[BEGINNING BALANCE]])-1)),"")</f>
        <v>3172622.3383995229</v>
      </c>
      <c r="E134" s="31">
        <f ca="1">IF(PaymentSchedule[[#This Row],[PMT '#]]&lt;&gt;"",ScheduledPayment,"")</f>
        <v>23702.550880986142</v>
      </c>
      <c r="F13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4" s="31">
        <f ca="1">IF(PaymentSchedule[[#This Row],[PMT '#]]&lt;&gt;"",PaymentSchedule[[#This Row],[TOTAL PAYMENT]]-PaymentSchedule[[#This Row],[INTEREST]],"")</f>
        <v>6517.5132146553915</v>
      </c>
      <c r="I134" s="31">
        <f ca="1">IF(PaymentSchedule[[#This Row],[PMT '#]]&lt;&gt;"",PaymentSchedule[[#This Row],[BEGINNING BALANCE]]*(InterestRate/PaymentsPerYear),"")</f>
        <v>17185.037666330751</v>
      </c>
      <c r="J13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3166104.8251848677</v>
      </c>
      <c r="K134" s="31">
        <f ca="1">IF(PaymentSchedule[[#This Row],[PMT '#]]&lt;&gt;"",SUM(INDEX(PaymentSchedule[INTEREST],1,1):PaymentSchedule[[#This Row],[INTEREST]]),"")</f>
        <v>2307816.0326651768</v>
      </c>
    </row>
    <row r="135" spans="2:11" x14ac:dyDescent="0.45">
      <c r="B135" s="33">
        <f ca="1">IF(LoanIsGood,IF(ROW()-ROW(PaymentSchedule[[#Headers],[PMT '#]])&gt;ScheduledNumberOfPayments,"",ROW()-ROW(PaymentSchedule[[#Headers],[PMT '#]])),"")</f>
        <v>123</v>
      </c>
      <c r="C135" s="30">
        <f ca="1">IF(PaymentSchedule[[#This Row],[PMT '#]]&lt;&gt;"",EOMONTH(LoanStartDate,ROW(PaymentSchedule[[#This Row],[PMT '#]])-ROW(PaymentSchedule[[#Headers],[PMT '#]])-2)+DAY(LoanStartDate),"")</f>
        <v>48868</v>
      </c>
      <c r="D135" s="31">
        <f ca="1">IF(PaymentSchedule[[#This Row],[PMT '#]]&lt;&gt;"",IF(ROW()-ROW(PaymentSchedule[[#Headers],[BEGINNING BALANCE]])=1,LoanAmount,INDEX(PaymentSchedule[ENDING BALANCE],ROW()-ROW(PaymentSchedule[[#Headers],[BEGINNING BALANCE]])-1)),"")</f>
        <v>3166104.8251848677</v>
      </c>
      <c r="E135" s="31">
        <f ca="1">IF(PaymentSchedule[[#This Row],[PMT '#]]&lt;&gt;"",ScheduledPayment,"")</f>
        <v>23702.550880986142</v>
      </c>
      <c r="F13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5" s="31">
        <f ca="1">IF(PaymentSchedule[[#This Row],[PMT '#]]&lt;&gt;"",PaymentSchedule[[#This Row],[TOTAL PAYMENT]]-PaymentSchedule[[#This Row],[INTEREST]],"")</f>
        <v>6552.8164112347731</v>
      </c>
      <c r="I135" s="31">
        <f ca="1">IF(PaymentSchedule[[#This Row],[PMT '#]]&lt;&gt;"",PaymentSchedule[[#This Row],[BEGINNING BALANCE]]*(InterestRate/PaymentsPerYear),"")</f>
        <v>17149.734469751369</v>
      </c>
      <c r="J13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3159552.0087736328</v>
      </c>
      <c r="K135" s="31">
        <f ca="1">IF(PaymentSchedule[[#This Row],[PMT '#]]&lt;&gt;"",SUM(INDEX(PaymentSchedule[INTEREST],1,1):PaymentSchedule[[#This Row],[INTEREST]]),"")</f>
        <v>2324965.7671349281</v>
      </c>
    </row>
    <row r="136" spans="2:11" x14ac:dyDescent="0.45">
      <c r="B136" s="33">
        <f ca="1">IF(LoanIsGood,IF(ROW()-ROW(PaymentSchedule[[#Headers],[PMT '#]])&gt;ScheduledNumberOfPayments,"",ROW()-ROW(PaymentSchedule[[#Headers],[PMT '#]])),"")</f>
        <v>124</v>
      </c>
      <c r="C136" s="30">
        <f ca="1">IF(PaymentSchedule[[#This Row],[PMT '#]]&lt;&gt;"",EOMONTH(LoanStartDate,ROW(PaymentSchedule[[#This Row],[PMT '#]])-ROW(PaymentSchedule[[#Headers],[PMT '#]])-2)+DAY(LoanStartDate),"")</f>
        <v>48899</v>
      </c>
      <c r="D136" s="31">
        <f ca="1">IF(PaymentSchedule[[#This Row],[PMT '#]]&lt;&gt;"",IF(ROW()-ROW(PaymentSchedule[[#Headers],[BEGINNING BALANCE]])=1,LoanAmount,INDEX(PaymentSchedule[ENDING BALANCE],ROW()-ROW(PaymentSchedule[[#Headers],[BEGINNING BALANCE]])-1)),"")</f>
        <v>3159552.0087736328</v>
      </c>
      <c r="E136" s="31">
        <f ca="1">IF(PaymentSchedule[[#This Row],[PMT '#]]&lt;&gt;"",ScheduledPayment,"")</f>
        <v>23702.550880986142</v>
      </c>
      <c r="F13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6" s="31">
        <f ca="1">IF(PaymentSchedule[[#This Row],[PMT '#]]&lt;&gt;"",PaymentSchedule[[#This Row],[TOTAL PAYMENT]]-PaymentSchedule[[#This Row],[INTEREST]],"")</f>
        <v>6588.3108334622957</v>
      </c>
      <c r="I136" s="31">
        <f ca="1">IF(PaymentSchedule[[#This Row],[PMT '#]]&lt;&gt;"",PaymentSchedule[[#This Row],[BEGINNING BALANCE]]*(InterestRate/PaymentsPerYear),"")</f>
        <v>17114.240047523846</v>
      </c>
      <c r="J13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3152963.6979401703</v>
      </c>
      <c r="K136" s="31">
        <f ca="1">IF(PaymentSchedule[[#This Row],[PMT '#]]&lt;&gt;"",SUM(INDEX(PaymentSchedule[INTEREST],1,1):PaymentSchedule[[#This Row],[INTEREST]]),"")</f>
        <v>2342080.0071824519</v>
      </c>
    </row>
    <row r="137" spans="2:11" x14ac:dyDescent="0.45">
      <c r="B137" s="33">
        <f ca="1">IF(LoanIsGood,IF(ROW()-ROW(PaymentSchedule[[#Headers],[PMT '#]])&gt;ScheduledNumberOfPayments,"",ROW()-ROW(PaymentSchedule[[#Headers],[PMT '#]])),"")</f>
        <v>125</v>
      </c>
      <c r="C137" s="30">
        <f ca="1">IF(PaymentSchedule[[#This Row],[PMT '#]]&lt;&gt;"",EOMONTH(LoanStartDate,ROW(PaymentSchedule[[#This Row],[PMT '#]])-ROW(PaymentSchedule[[#Headers],[PMT '#]])-2)+DAY(LoanStartDate),"")</f>
        <v>48929</v>
      </c>
      <c r="D137" s="31">
        <f ca="1">IF(PaymentSchedule[[#This Row],[PMT '#]]&lt;&gt;"",IF(ROW()-ROW(PaymentSchedule[[#Headers],[BEGINNING BALANCE]])=1,LoanAmount,INDEX(PaymentSchedule[ENDING BALANCE],ROW()-ROW(PaymentSchedule[[#Headers],[BEGINNING BALANCE]])-1)),"")</f>
        <v>3152963.6979401703</v>
      </c>
      <c r="E137" s="31">
        <f ca="1">IF(PaymentSchedule[[#This Row],[PMT '#]]&lt;&gt;"",ScheduledPayment,"")</f>
        <v>23702.550880986142</v>
      </c>
      <c r="F13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7" s="31">
        <f ca="1">IF(PaymentSchedule[[#This Row],[PMT '#]]&lt;&gt;"",PaymentSchedule[[#This Row],[TOTAL PAYMENT]]-PaymentSchedule[[#This Row],[INTEREST]],"")</f>
        <v>6623.9975171435508</v>
      </c>
      <c r="I137" s="31">
        <f ca="1">IF(PaymentSchedule[[#This Row],[PMT '#]]&lt;&gt;"",PaymentSchedule[[#This Row],[BEGINNING BALANCE]]*(InterestRate/PaymentsPerYear),"")</f>
        <v>17078.553363842591</v>
      </c>
      <c r="J13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3146339.7004230269</v>
      </c>
      <c r="K137" s="31">
        <f ca="1">IF(PaymentSchedule[[#This Row],[PMT '#]]&lt;&gt;"",SUM(INDEX(PaymentSchedule[INTEREST],1,1):PaymentSchedule[[#This Row],[INTEREST]]),"")</f>
        <v>2359158.5605462943</v>
      </c>
    </row>
    <row r="138" spans="2:11" x14ac:dyDescent="0.45">
      <c r="B138" s="33">
        <f ca="1">IF(LoanIsGood,IF(ROW()-ROW(PaymentSchedule[[#Headers],[PMT '#]])&gt;ScheduledNumberOfPayments,"",ROW()-ROW(PaymentSchedule[[#Headers],[PMT '#]])),"")</f>
        <v>126</v>
      </c>
      <c r="C138" s="30">
        <f ca="1">IF(PaymentSchedule[[#This Row],[PMT '#]]&lt;&gt;"",EOMONTH(LoanStartDate,ROW(PaymentSchedule[[#This Row],[PMT '#]])-ROW(PaymentSchedule[[#Headers],[PMT '#]])-2)+DAY(LoanStartDate),"")</f>
        <v>48960</v>
      </c>
      <c r="D138" s="31">
        <f ca="1">IF(PaymentSchedule[[#This Row],[PMT '#]]&lt;&gt;"",IF(ROW()-ROW(PaymentSchedule[[#Headers],[BEGINNING BALANCE]])=1,LoanAmount,INDEX(PaymentSchedule[ENDING BALANCE],ROW()-ROW(PaymentSchedule[[#Headers],[BEGINNING BALANCE]])-1)),"")</f>
        <v>3146339.7004230269</v>
      </c>
      <c r="E138" s="31">
        <f ca="1">IF(PaymentSchedule[[#This Row],[PMT '#]]&lt;&gt;"",ScheduledPayment,"")</f>
        <v>23702.550880986142</v>
      </c>
      <c r="F13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8" s="31">
        <f ca="1">IF(PaymentSchedule[[#This Row],[PMT '#]]&lt;&gt;"",PaymentSchedule[[#This Row],[TOTAL PAYMENT]]-PaymentSchedule[[#This Row],[INTEREST]],"")</f>
        <v>6659.8775036947445</v>
      </c>
      <c r="I138" s="31">
        <f ca="1">IF(PaymentSchedule[[#This Row],[PMT '#]]&lt;&gt;"",PaymentSchedule[[#This Row],[BEGINNING BALANCE]]*(InterestRate/PaymentsPerYear),"")</f>
        <v>17042.673377291398</v>
      </c>
      <c r="J13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3139679.822919332</v>
      </c>
      <c r="K138" s="31">
        <f ca="1">IF(PaymentSchedule[[#This Row],[PMT '#]]&lt;&gt;"",SUM(INDEX(PaymentSchedule[INTEREST],1,1):PaymentSchedule[[#This Row],[INTEREST]]),"")</f>
        <v>2376201.2339235856</v>
      </c>
    </row>
    <row r="139" spans="2:11" x14ac:dyDescent="0.45">
      <c r="B139" s="33">
        <f ca="1">IF(LoanIsGood,IF(ROW()-ROW(PaymentSchedule[[#Headers],[PMT '#]])&gt;ScheduledNumberOfPayments,"",ROW()-ROW(PaymentSchedule[[#Headers],[PMT '#]])),"")</f>
        <v>127</v>
      </c>
      <c r="C139" s="30">
        <f ca="1">IF(PaymentSchedule[[#This Row],[PMT '#]]&lt;&gt;"",EOMONTH(LoanStartDate,ROW(PaymentSchedule[[#This Row],[PMT '#]])-ROW(PaymentSchedule[[#Headers],[PMT '#]])-2)+DAY(LoanStartDate),"")</f>
        <v>48991</v>
      </c>
      <c r="D139" s="31">
        <f ca="1">IF(PaymentSchedule[[#This Row],[PMT '#]]&lt;&gt;"",IF(ROW()-ROW(PaymentSchedule[[#Headers],[BEGINNING BALANCE]])=1,LoanAmount,INDEX(PaymentSchedule[ENDING BALANCE],ROW()-ROW(PaymentSchedule[[#Headers],[BEGINNING BALANCE]])-1)),"")</f>
        <v>3139679.822919332</v>
      </c>
      <c r="E139" s="31">
        <f ca="1">IF(PaymentSchedule[[#This Row],[PMT '#]]&lt;&gt;"",ScheduledPayment,"")</f>
        <v>23702.550880986142</v>
      </c>
      <c r="F13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3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39" s="31">
        <f ca="1">IF(PaymentSchedule[[#This Row],[PMT '#]]&lt;&gt;"",PaymentSchedule[[#This Row],[TOTAL PAYMENT]]-PaymentSchedule[[#This Row],[INTEREST]],"")</f>
        <v>6695.9518401730929</v>
      </c>
      <c r="I139" s="31">
        <f ca="1">IF(PaymentSchedule[[#This Row],[PMT '#]]&lt;&gt;"",PaymentSchedule[[#This Row],[BEGINNING BALANCE]]*(InterestRate/PaymentsPerYear),"")</f>
        <v>17006.599040813049</v>
      </c>
      <c r="J13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3132983.871079159</v>
      </c>
      <c r="K139" s="31">
        <f ca="1">IF(PaymentSchedule[[#This Row],[PMT '#]]&lt;&gt;"",SUM(INDEX(PaymentSchedule[INTEREST],1,1):PaymentSchedule[[#This Row],[INTEREST]]),"")</f>
        <v>2393207.8329643989</v>
      </c>
    </row>
    <row r="140" spans="2:11" x14ac:dyDescent="0.45">
      <c r="B140" s="33">
        <f ca="1">IF(LoanIsGood,IF(ROW()-ROW(PaymentSchedule[[#Headers],[PMT '#]])&gt;ScheduledNumberOfPayments,"",ROW()-ROW(PaymentSchedule[[#Headers],[PMT '#]])),"")</f>
        <v>128</v>
      </c>
      <c r="C140" s="30">
        <f ca="1">IF(PaymentSchedule[[#This Row],[PMT '#]]&lt;&gt;"",EOMONTH(LoanStartDate,ROW(PaymentSchedule[[#This Row],[PMT '#]])-ROW(PaymentSchedule[[#Headers],[PMT '#]])-2)+DAY(LoanStartDate),"")</f>
        <v>49019</v>
      </c>
      <c r="D140" s="31">
        <f ca="1">IF(PaymentSchedule[[#This Row],[PMT '#]]&lt;&gt;"",IF(ROW()-ROW(PaymentSchedule[[#Headers],[BEGINNING BALANCE]])=1,LoanAmount,INDEX(PaymentSchedule[ENDING BALANCE],ROW()-ROW(PaymentSchedule[[#Headers],[BEGINNING BALANCE]])-1)),"")</f>
        <v>3132983.871079159</v>
      </c>
      <c r="E140" s="31">
        <f ca="1">IF(PaymentSchedule[[#This Row],[PMT '#]]&lt;&gt;"",ScheduledPayment,"")</f>
        <v>23702.550880986142</v>
      </c>
      <c r="F14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0" s="31">
        <f ca="1">IF(PaymentSchedule[[#This Row],[PMT '#]]&lt;&gt;"",PaymentSchedule[[#This Row],[TOTAL PAYMENT]]-PaymentSchedule[[#This Row],[INTEREST]],"")</f>
        <v>6732.2215793073628</v>
      </c>
      <c r="I140" s="31">
        <f ca="1">IF(PaymentSchedule[[#This Row],[PMT '#]]&lt;&gt;"",PaymentSchedule[[#This Row],[BEGINNING BALANCE]]*(InterestRate/PaymentsPerYear),"")</f>
        <v>16970.329301678779</v>
      </c>
      <c r="J14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3126251.6494998517</v>
      </c>
      <c r="K140" s="31">
        <f ca="1">IF(PaymentSchedule[[#This Row],[PMT '#]]&lt;&gt;"",SUM(INDEX(PaymentSchedule[INTEREST],1,1):PaymentSchedule[[#This Row],[INTEREST]]),"")</f>
        <v>2410178.1622660775</v>
      </c>
    </row>
    <row r="141" spans="2:11" x14ac:dyDescent="0.45">
      <c r="B141" s="33">
        <f ca="1">IF(LoanIsGood,IF(ROW()-ROW(PaymentSchedule[[#Headers],[PMT '#]])&gt;ScheduledNumberOfPayments,"",ROW()-ROW(PaymentSchedule[[#Headers],[PMT '#]])),"")</f>
        <v>129</v>
      </c>
      <c r="C141" s="30">
        <f ca="1">IF(PaymentSchedule[[#This Row],[PMT '#]]&lt;&gt;"",EOMONTH(LoanStartDate,ROW(PaymentSchedule[[#This Row],[PMT '#]])-ROW(PaymentSchedule[[#Headers],[PMT '#]])-2)+DAY(LoanStartDate),"")</f>
        <v>49050</v>
      </c>
      <c r="D141" s="31">
        <f ca="1">IF(PaymentSchedule[[#This Row],[PMT '#]]&lt;&gt;"",IF(ROW()-ROW(PaymentSchedule[[#Headers],[BEGINNING BALANCE]])=1,LoanAmount,INDEX(PaymentSchedule[ENDING BALANCE],ROW()-ROW(PaymentSchedule[[#Headers],[BEGINNING BALANCE]])-1)),"")</f>
        <v>3126251.6494998517</v>
      </c>
      <c r="E141" s="31">
        <f ca="1">IF(PaymentSchedule[[#This Row],[PMT '#]]&lt;&gt;"",ScheduledPayment,"")</f>
        <v>23702.550880986142</v>
      </c>
      <c r="F14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1" s="31">
        <f ca="1">IF(PaymentSchedule[[#This Row],[PMT '#]]&lt;&gt;"",PaymentSchedule[[#This Row],[TOTAL PAYMENT]]-PaymentSchedule[[#This Row],[INTEREST]],"")</f>
        <v>6768.6877795286127</v>
      </c>
      <c r="I141" s="31">
        <f ca="1">IF(PaymentSchedule[[#This Row],[PMT '#]]&lt;&gt;"",PaymentSchedule[[#This Row],[BEGINNING BALANCE]]*(InterestRate/PaymentsPerYear),"")</f>
        <v>16933.863101457529</v>
      </c>
      <c r="J14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3119482.9617203232</v>
      </c>
      <c r="K141" s="31">
        <f ca="1">IF(PaymentSchedule[[#This Row],[PMT '#]]&lt;&gt;"",SUM(INDEX(PaymentSchedule[INTEREST],1,1):PaymentSchedule[[#This Row],[INTEREST]]),"")</f>
        <v>2427112.0253675352</v>
      </c>
    </row>
    <row r="142" spans="2:11" x14ac:dyDescent="0.45">
      <c r="B142" s="33">
        <f ca="1">IF(LoanIsGood,IF(ROW()-ROW(PaymentSchedule[[#Headers],[PMT '#]])&gt;ScheduledNumberOfPayments,"",ROW()-ROW(PaymentSchedule[[#Headers],[PMT '#]])),"")</f>
        <v>130</v>
      </c>
      <c r="C142" s="30">
        <f ca="1">IF(PaymentSchedule[[#This Row],[PMT '#]]&lt;&gt;"",EOMONTH(LoanStartDate,ROW(PaymentSchedule[[#This Row],[PMT '#]])-ROW(PaymentSchedule[[#Headers],[PMT '#]])-2)+DAY(LoanStartDate),"")</f>
        <v>49080</v>
      </c>
      <c r="D142" s="31">
        <f ca="1">IF(PaymentSchedule[[#This Row],[PMT '#]]&lt;&gt;"",IF(ROW()-ROW(PaymentSchedule[[#Headers],[BEGINNING BALANCE]])=1,LoanAmount,INDEX(PaymentSchedule[ENDING BALANCE],ROW()-ROW(PaymentSchedule[[#Headers],[BEGINNING BALANCE]])-1)),"")</f>
        <v>3119482.9617203232</v>
      </c>
      <c r="E142" s="31">
        <f ca="1">IF(PaymentSchedule[[#This Row],[PMT '#]]&lt;&gt;"",ScheduledPayment,"")</f>
        <v>23702.550880986142</v>
      </c>
      <c r="F14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2" s="31">
        <f ca="1">IF(PaymentSchedule[[#This Row],[PMT '#]]&lt;&gt;"",PaymentSchedule[[#This Row],[TOTAL PAYMENT]]-PaymentSchedule[[#This Row],[INTEREST]],"")</f>
        <v>6805.3515050010574</v>
      </c>
      <c r="I142" s="31">
        <f ca="1">IF(PaymentSchedule[[#This Row],[PMT '#]]&lt;&gt;"",PaymentSchedule[[#This Row],[BEGINNING BALANCE]]*(InterestRate/PaymentsPerYear),"")</f>
        <v>16897.199375985085</v>
      </c>
      <c r="J14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3112677.6102153221</v>
      </c>
      <c r="K142" s="31">
        <f ca="1">IF(PaymentSchedule[[#This Row],[PMT '#]]&lt;&gt;"",SUM(INDEX(PaymentSchedule[INTEREST],1,1):PaymentSchedule[[#This Row],[INTEREST]]),"")</f>
        <v>2444009.2247435204</v>
      </c>
    </row>
    <row r="143" spans="2:11" x14ac:dyDescent="0.45">
      <c r="B143" s="33">
        <f ca="1">IF(LoanIsGood,IF(ROW()-ROW(PaymentSchedule[[#Headers],[PMT '#]])&gt;ScheduledNumberOfPayments,"",ROW()-ROW(PaymentSchedule[[#Headers],[PMT '#]])),"")</f>
        <v>131</v>
      </c>
      <c r="C143" s="30">
        <f ca="1">IF(PaymentSchedule[[#This Row],[PMT '#]]&lt;&gt;"",EOMONTH(LoanStartDate,ROW(PaymentSchedule[[#This Row],[PMT '#]])-ROW(PaymentSchedule[[#Headers],[PMT '#]])-2)+DAY(LoanStartDate),"")</f>
        <v>49111</v>
      </c>
      <c r="D143" s="31">
        <f ca="1">IF(PaymentSchedule[[#This Row],[PMT '#]]&lt;&gt;"",IF(ROW()-ROW(PaymentSchedule[[#Headers],[BEGINNING BALANCE]])=1,LoanAmount,INDEX(PaymentSchedule[ENDING BALANCE],ROW()-ROW(PaymentSchedule[[#Headers],[BEGINNING BALANCE]])-1)),"")</f>
        <v>3112677.6102153221</v>
      </c>
      <c r="E143" s="31">
        <f ca="1">IF(PaymentSchedule[[#This Row],[PMT '#]]&lt;&gt;"",ScheduledPayment,"")</f>
        <v>23702.550880986142</v>
      </c>
      <c r="F14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3" s="31">
        <f ca="1">IF(PaymentSchedule[[#This Row],[PMT '#]]&lt;&gt;"",PaymentSchedule[[#This Row],[TOTAL PAYMENT]]-PaymentSchedule[[#This Row],[INTEREST]],"")</f>
        <v>6842.2138256531471</v>
      </c>
      <c r="I143" s="31">
        <f ca="1">IF(PaymentSchedule[[#This Row],[PMT '#]]&lt;&gt;"",PaymentSchedule[[#This Row],[BEGINNING BALANCE]]*(InterestRate/PaymentsPerYear),"")</f>
        <v>16860.337055332995</v>
      </c>
      <c r="J14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3105835.3963896688</v>
      </c>
      <c r="K143" s="31">
        <f ca="1">IF(PaymentSchedule[[#This Row],[PMT '#]]&lt;&gt;"",SUM(INDEX(PaymentSchedule[INTEREST],1,1):PaymentSchedule[[#This Row],[INTEREST]]),"")</f>
        <v>2460869.5617988533</v>
      </c>
    </row>
    <row r="144" spans="2:11" x14ac:dyDescent="0.45">
      <c r="B144" s="33">
        <f ca="1">IF(LoanIsGood,IF(ROW()-ROW(PaymentSchedule[[#Headers],[PMT '#]])&gt;ScheduledNumberOfPayments,"",ROW()-ROW(PaymentSchedule[[#Headers],[PMT '#]])),"")</f>
        <v>132</v>
      </c>
      <c r="C144" s="30">
        <f ca="1">IF(PaymentSchedule[[#This Row],[PMT '#]]&lt;&gt;"",EOMONTH(LoanStartDate,ROW(PaymentSchedule[[#This Row],[PMT '#]])-ROW(PaymentSchedule[[#Headers],[PMT '#]])-2)+DAY(LoanStartDate),"")</f>
        <v>49141</v>
      </c>
      <c r="D144" s="31">
        <f ca="1">IF(PaymentSchedule[[#This Row],[PMT '#]]&lt;&gt;"",IF(ROW()-ROW(PaymentSchedule[[#Headers],[BEGINNING BALANCE]])=1,LoanAmount,INDEX(PaymentSchedule[ENDING BALANCE],ROW()-ROW(PaymentSchedule[[#Headers],[BEGINNING BALANCE]])-1)),"")</f>
        <v>3105835.3963896688</v>
      </c>
      <c r="E144" s="31">
        <f ca="1">IF(PaymentSchedule[[#This Row],[PMT '#]]&lt;&gt;"",ScheduledPayment,"")</f>
        <v>23702.550880986142</v>
      </c>
      <c r="F14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4" s="31">
        <f ca="1">IF(PaymentSchedule[[#This Row],[PMT '#]]&lt;&gt;"",PaymentSchedule[[#This Row],[TOTAL PAYMENT]]-PaymentSchedule[[#This Row],[INTEREST]],"")</f>
        <v>6879.2758172087706</v>
      </c>
      <c r="I144" s="31">
        <f ca="1">IF(PaymentSchedule[[#This Row],[PMT '#]]&lt;&gt;"",PaymentSchedule[[#This Row],[BEGINNING BALANCE]]*(InterestRate/PaymentsPerYear),"")</f>
        <v>16823.275063777372</v>
      </c>
      <c r="J14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3098956.1205724599</v>
      </c>
      <c r="K144" s="31">
        <f ca="1">IF(PaymentSchedule[[#This Row],[PMT '#]]&lt;&gt;"",SUM(INDEX(PaymentSchedule[INTEREST],1,1):PaymentSchedule[[#This Row],[INTEREST]]),"")</f>
        <v>2477692.8368626307</v>
      </c>
    </row>
    <row r="145" spans="2:11" x14ac:dyDescent="0.45">
      <c r="B145" s="33">
        <f ca="1">IF(LoanIsGood,IF(ROW()-ROW(PaymentSchedule[[#Headers],[PMT '#]])&gt;ScheduledNumberOfPayments,"",ROW()-ROW(PaymentSchedule[[#Headers],[PMT '#]])),"")</f>
        <v>133</v>
      </c>
      <c r="C145" s="30">
        <f ca="1">IF(PaymentSchedule[[#This Row],[PMT '#]]&lt;&gt;"",EOMONTH(LoanStartDate,ROW(PaymentSchedule[[#This Row],[PMT '#]])-ROW(PaymentSchedule[[#Headers],[PMT '#]])-2)+DAY(LoanStartDate),"")</f>
        <v>49172</v>
      </c>
      <c r="D145" s="31">
        <f ca="1">IF(PaymentSchedule[[#This Row],[PMT '#]]&lt;&gt;"",IF(ROW()-ROW(PaymentSchedule[[#Headers],[BEGINNING BALANCE]])=1,LoanAmount,INDEX(PaymentSchedule[ENDING BALANCE],ROW()-ROW(PaymentSchedule[[#Headers],[BEGINNING BALANCE]])-1)),"")</f>
        <v>3098956.1205724599</v>
      </c>
      <c r="E145" s="31">
        <f ca="1">IF(PaymentSchedule[[#This Row],[PMT '#]]&lt;&gt;"",ScheduledPayment,"")</f>
        <v>23702.550880986142</v>
      </c>
      <c r="F14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5" s="31">
        <f ca="1">IF(PaymentSchedule[[#This Row],[PMT '#]]&lt;&gt;"",PaymentSchedule[[#This Row],[TOTAL PAYMENT]]-PaymentSchedule[[#This Row],[INTEREST]],"")</f>
        <v>6916.538561218651</v>
      </c>
      <c r="I145" s="31">
        <f ca="1">IF(PaymentSchedule[[#This Row],[PMT '#]]&lt;&gt;"",PaymentSchedule[[#This Row],[BEGINNING BALANCE]]*(InterestRate/PaymentsPerYear),"")</f>
        <v>16786.012319767491</v>
      </c>
      <c r="J14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3092039.5820112415</v>
      </c>
      <c r="K145" s="31">
        <f ca="1">IF(PaymentSchedule[[#This Row],[PMT '#]]&lt;&gt;"",SUM(INDEX(PaymentSchedule[INTEREST],1,1):PaymentSchedule[[#This Row],[INTEREST]]),"")</f>
        <v>2494478.8491823981</v>
      </c>
    </row>
    <row r="146" spans="2:11" x14ac:dyDescent="0.45">
      <c r="B146" s="33">
        <f ca="1">IF(LoanIsGood,IF(ROW()-ROW(PaymentSchedule[[#Headers],[PMT '#]])&gt;ScheduledNumberOfPayments,"",ROW()-ROW(PaymentSchedule[[#Headers],[PMT '#]])),"")</f>
        <v>134</v>
      </c>
      <c r="C146" s="30">
        <f ca="1">IF(PaymentSchedule[[#This Row],[PMT '#]]&lt;&gt;"",EOMONTH(LoanStartDate,ROW(PaymentSchedule[[#This Row],[PMT '#]])-ROW(PaymentSchedule[[#Headers],[PMT '#]])-2)+DAY(LoanStartDate),"")</f>
        <v>49203</v>
      </c>
      <c r="D146" s="31">
        <f ca="1">IF(PaymentSchedule[[#This Row],[PMT '#]]&lt;&gt;"",IF(ROW()-ROW(PaymentSchedule[[#Headers],[BEGINNING BALANCE]])=1,LoanAmount,INDEX(PaymentSchedule[ENDING BALANCE],ROW()-ROW(PaymentSchedule[[#Headers],[BEGINNING BALANCE]])-1)),"")</f>
        <v>3092039.5820112415</v>
      </c>
      <c r="E146" s="31">
        <f ca="1">IF(PaymentSchedule[[#This Row],[PMT '#]]&lt;&gt;"",ScheduledPayment,"")</f>
        <v>23702.550880986142</v>
      </c>
      <c r="F14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6" s="31">
        <f ca="1">IF(PaymentSchedule[[#This Row],[PMT '#]]&lt;&gt;"",PaymentSchedule[[#This Row],[TOTAL PAYMENT]]-PaymentSchedule[[#This Row],[INTEREST]],"")</f>
        <v>6954.0031450919159</v>
      </c>
      <c r="I146" s="31">
        <f ca="1">IF(PaymentSchedule[[#This Row],[PMT '#]]&lt;&gt;"",PaymentSchedule[[#This Row],[BEGINNING BALANCE]]*(InterestRate/PaymentsPerYear),"")</f>
        <v>16748.547735894226</v>
      </c>
      <c r="J14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3085085.5788661498</v>
      </c>
      <c r="K146" s="31">
        <f ca="1">IF(PaymentSchedule[[#This Row],[PMT '#]]&lt;&gt;"",SUM(INDEX(PaymentSchedule[INTEREST],1,1):PaymentSchedule[[#This Row],[INTEREST]]),"")</f>
        <v>2511227.3969182922</v>
      </c>
    </row>
    <row r="147" spans="2:11" x14ac:dyDescent="0.45">
      <c r="B147" s="33">
        <f ca="1">IF(LoanIsGood,IF(ROW()-ROW(PaymentSchedule[[#Headers],[PMT '#]])&gt;ScheduledNumberOfPayments,"",ROW()-ROW(PaymentSchedule[[#Headers],[PMT '#]])),"")</f>
        <v>135</v>
      </c>
      <c r="C147" s="30">
        <f ca="1">IF(PaymentSchedule[[#This Row],[PMT '#]]&lt;&gt;"",EOMONTH(LoanStartDate,ROW(PaymentSchedule[[#This Row],[PMT '#]])-ROW(PaymentSchedule[[#Headers],[PMT '#]])-2)+DAY(LoanStartDate),"")</f>
        <v>49233</v>
      </c>
      <c r="D147" s="31">
        <f ca="1">IF(PaymentSchedule[[#This Row],[PMT '#]]&lt;&gt;"",IF(ROW()-ROW(PaymentSchedule[[#Headers],[BEGINNING BALANCE]])=1,LoanAmount,INDEX(PaymentSchedule[ENDING BALANCE],ROW()-ROW(PaymentSchedule[[#Headers],[BEGINNING BALANCE]])-1)),"")</f>
        <v>3085085.5788661498</v>
      </c>
      <c r="E147" s="31">
        <f ca="1">IF(PaymentSchedule[[#This Row],[PMT '#]]&lt;&gt;"",ScheduledPayment,"")</f>
        <v>23702.550880986142</v>
      </c>
      <c r="F14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7" s="31">
        <f ca="1">IF(PaymentSchedule[[#This Row],[PMT '#]]&lt;&gt;"",PaymentSchedule[[#This Row],[TOTAL PAYMENT]]-PaymentSchedule[[#This Row],[INTEREST]],"")</f>
        <v>6991.6706621278317</v>
      </c>
      <c r="I147" s="31">
        <f ca="1">IF(PaymentSchedule[[#This Row],[PMT '#]]&lt;&gt;"",PaymentSchedule[[#This Row],[BEGINNING BALANCE]]*(InterestRate/PaymentsPerYear),"")</f>
        <v>16710.88021885831</v>
      </c>
      <c r="J14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3078093.9082040219</v>
      </c>
      <c r="K147" s="31">
        <f ca="1">IF(PaymentSchedule[[#This Row],[PMT '#]]&lt;&gt;"",SUM(INDEX(PaymentSchedule[INTEREST],1,1):PaymentSchedule[[#This Row],[INTEREST]]),"")</f>
        <v>2527938.2771371505</v>
      </c>
    </row>
    <row r="148" spans="2:11" x14ac:dyDescent="0.45">
      <c r="B148" s="33">
        <f ca="1">IF(LoanIsGood,IF(ROW()-ROW(PaymentSchedule[[#Headers],[PMT '#]])&gt;ScheduledNumberOfPayments,"",ROW()-ROW(PaymentSchedule[[#Headers],[PMT '#]])),"")</f>
        <v>136</v>
      </c>
      <c r="C148" s="30">
        <f ca="1">IF(PaymentSchedule[[#This Row],[PMT '#]]&lt;&gt;"",EOMONTH(LoanStartDate,ROW(PaymentSchedule[[#This Row],[PMT '#]])-ROW(PaymentSchedule[[#Headers],[PMT '#]])-2)+DAY(LoanStartDate),"")</f>
        <v>49264</v>
      </c>
      <c r="D148" s="31">
        <f ca="1">IF(PaymentSchedule[[#This Row],[PMT '#]]&lt;&gt;"",IF(ROW()-ROW(PaymentSchedule[[#Headers],[BEGINNING BALANCE]])=1,LoanAmount,INDEX(PaymentSchedule[ENDING BALANCE],ROW()-ROW(PaymentSchedule[[#Headers],[BEGINNING BALANCE]])-1)),"")</f>
        <v>3078093.9082040219</v>
      </c>
      <c r="E148" s="31">
        <f ca="1">IF(PaymentSchedule[[#This Row],[PMT '#]]&lt;&gt;"",ScheduledPayment,"")</f>
        <v>23702.550880986142</v>
      </c>
      <c r="F14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8" s="31">
        <f ca="1">IF(PaymentSchedule[[#This Row],[PMT '#]]&lt;&gt;"",PaymentSchedule[[#This Row],[TOTAL PAYMENT]]-PaymentSchedule[[#This Row],[INTEREST]],"")</f>
        <v>7029.5422115476904</v>
      </c>
      <c r="I148" s="31">
        <f ca="1">IF(PaymentSchedule[[#This Row],[PMT '#]]&lt;&gt;"",PaymentSchedule[[#This Row],[BEGINNING BALANCE]]*(InterestRate/PaymentsPerYear),"")</f>
        <v>16673.008669438452</v>
      </c>
      <c r="J14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3071064.3659924744</v>
      </c>
      <c r="K148" s="31">
        <f ca="1">IF(PaymentSchedule[[#This Row],[PMT '#]]&lt;&gt;"",SUM(INDEX(PaymentSchedule[INTEREST],1,1):PaymentSchedule[[#This Row],[INTEREST]]),"")</f>
        <v>2544611.2858065888</v>
      </c>
    </row>
    <row r="149" spans="2:11" x14ac:dyDescent="0.45">
      <c r="B149" s="33">
        <f ca="1">IF(LoanIsGood,IF(ROW()-ROW(PaymentSchedule[[#Headers],[PMT '#]])&gt;ScheduledNumberOfPayments,"",ROW()-ROW(PaymentSchedule[[#Headers],[PMT '#]])),"")</f>
        <v>137</v>
      </c>
      <c r="C149" s="30">
        <f ca="1">IF(PaymentSchedule[[#This Row],[PMT '#]]&lt;&gt;"",EOMONTH(LoanStartDate,ROW(PaymentSchedule[[#This Row],[PMT '#]])-ROW(PaymentSchedule[[#Headers],[PMT '#]])-2)+DAY(LoanStartDate),"")</f>
        <v>49294</v>
      </c>
      <c r="D149" s="31">
        <f ca="1">IF(PaymentSchedule[[#This Row],[PMT '#]]&lt;&gt;"",IF(ROW()-ROW(PaymentSchedule[[#Headers],[BEGINNING BALANCE]])=1,LoanAmount,INDEX(PaymentSchedule[ENDING BALANCE],ROW()-ROW(PaymentSchedule[[#Headers],[BEGINNING BALANCE]])-1)),"")</f>
        <v>3071064.3659924744</v>
      </c>
      <c r="E149" s="31">
        <f ca="1">IF(PaymentSchedule[[#This Row],[PMT '#]]&lt;&gt;"",ScheduledPayment,"")</f>
        <v>23702.550880986142</v>
      </c>
      <c r="F14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4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49" s="31">
        <f ca="1">IF(PaymentSchedule[[#This Row],[PMT '#]]&lt;&gt;"",PaymentSchedule[[#This Row],[TOTAL PAYMENT]]-PaymentSchedule[[#This Row],[INTEREST]],"")</f>
        <v>7067.6188985269036</v>
      </c>
      <c r="I149" s="31">
        <f ca="1">IF(PaymentSchedule[[#This Row],[PMT '#]]&lt;&gt;"",PaymentSchedule[[#This Row],[BEGINNING BALANCE]]*(InterestRate/PaymentsPerYear),"")</f>
        <v>16634.931982459238</v>
      </c>
      <c r="J14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3063996.7470939476</v>
      </c>
      <c r="K149" s="31">
        <f ca="1">IF(PaymentSchedule[[#This Row],[PMT '#]]&lt;&gt;"",SUM(INDEX(PaymentSchedule[INTEREST],1,1):PaymentSchedule[[#This Row],[INTEREST]]),"")</f>
        <v>2561246.2177890479</v>
      </c>
    </row>
    <row r="150" spans="2:11" x14ac:dyDescent="0.45">
      <c r="B150" s="33">
        <f ca="1">IF(LoanIsGood,IF(ROW()-ROW(PaymentSchedule[[#Headers],[PMT '#]])&gt;ScheduledNumberOfPayments,"",ROW()-ROW(PaymentSchedule[[#Headers],[PMT '#]])),"")</f>
        <v>138</v>
      </c>
      <c r="C150" s="30">
        <f ca="1">IF(PaymentSchedule[[#This Row],[PMT '#]]&lt;&gt;"",EOMONTH(LoanStartDate,ROW(PaymentSchedule[[#This Row],[PMT '#]])-ROW(PaymentSchedule[[#Headers],[PMT '#]])-2)+DAY(LoanStartDate),"")</f>
        <v>49325</v>
      </c>
      <c r="D150" s="31">
        <f ca="1">IF(PaymentSchedule[[#This Row],[PMT '#]]&lt;&gt;"",IF(ROW()-ROW(PaymentSchedule[[#Headers],[BEGINNING BALANCE]])=1,LoanAmount,INDEX(PaymentSchedule[ENDING BALANCE],ROW()-ROW(PaymentSchedule[[#Headers],[BEGINNING BALANCE]])-1)),"")</f>
        <v>3063996.7470939476</v>
      </c>
      <c r="E150" s="31">
        <f ca="1">IF(PaymentSchedule[[#This Row],[PMT '#]]&lt;&gt;"",ScheduledPayment,"")</f>
        <v>23702.550880986142</v>
      </c>
      <c r="F15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0" s="31">
        <f ca="1">IF(PaymentSchedule[[#This Row],[PMT '#]]&lt;&gt;"",PaymentSchedule[[#This Row],[TOTAL PAYMENT]]-PaymentSchedule[[#This Row],[INTEREST]],"")</f>
        <v>7105.9018342272575</v>
      </c>
      <c r="I150" s="31">
        <f ca="1">IF(PaymentSchedule[[#This Row],[PMT '#]]&lt;&gt;"",PaymentSchedule[[#This Row],[BEGINNING BALANCE]]*(InterestRate/PaymentsPerYear),"")</f>
        <v>16596.649046758885</v>
      </c>
      <c r="J15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3056890.8452597205</v>
      </c>
      <c r="K150" s="31">
        <f ca="1">IF(PaymentSchedule[[#This Row],[PMT '#]]&lt;&gt;"",SUM(INDEX(PaymentSchedule[INTEREST],1,1):PaymentSchedule[[#This Row],[INTEREST]]),"")</f>
        <v>2577842.8668358065</v>
      </c>
    </row>
    <row r="151" spans="2:11" x14ac:dyDescent="0.45">
      <c r="B151" s="33">
        <f ca="1">IF(LoanIsGood,IF(ROW()-ROW(PaymentSchedule[[#Headers],[PMT '#]])&gt;ScheduledNumberOfPayments,"",ROW()-ROW(PaymentSchedule[[#Headers],[PMT '#]])),"")</f>
        <v>139</v>
      </c>
      <c r="C151" s="30">
        <f ca="1">IF(PaymentSchedule[[#This Row],[PMT '#]]&lt;&gt;"",EOMONTH(LoanStartDate,ROW(PaymentSchedule[[#This Row],[PMT '#]])-ROW(PaymentSchedule[[#Headers],[PMT '#]])-2)+DAY(LoanStartDate),"")</f>
        <v>49356</v>
      </c>
      <c r="D151" s="31">
        <f ca="1">IF(PaymentSchedule[[#This Row],[PMT '#]]&lt;&gt;"",IF(ROW()-ROW(PaymentSchedule[[#Headers],[BEGINNING BALANCE]])=1,LoanAmount,INDEX(PaymentSchedule[ENDING BALANCE],ROW()-ROW(PaymentSchedule[[#Headers],[BEGINNING BALANCE]])-1)),"")</f>
        <v>3056890.8452597205</v>
      </c>
      <c r="E151" s="31">
        <f ca="1">IF(PaymentSchedule[[#This Row],[PMT '#]]&lt;&gt;"",ScheduledPayment,"")</f>
        <v>23702.550880986142</v>
      </c>
      <c r="F15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1" s="31">
        <f ca="1">IF(PaymentSchedule[[#This Row],[PMT '#]]&lt;&gt;"",PaymentSchedule[[#This Row],[TOTAL PAYMENT]]-PaymentSchedule[[#This Row],[INTEREST]],"")</f>
        <v>7144.3921358293228</v>
      </c>
      <c r="I151" s="31">
        <f ca="1">IF(PaymentSchedule[[#This Row],[PMT '#]]&lt;&gt;"",PaymentSchedule[[#This Row],[BEGINNING BALANCE]]*(InterestRate/PaymentsPerYear),"")</f>
        <v>16558.158745156819</v>
      </c>
      <c r="J15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3049746.4531238913</v>
      </c>
      <c r="K151" s="31">
        <f ca="1">IF(PaymentSchedule[[#This Row],[PMT '#]]&lt;&gt;"",SUM(INDEX(PaymentSchedule[INTEREST],1,1):PaymentSchedule[[#This Row],[INTEREST]]),"")</f>
        <v>2594401.0255809631</v>
      </c>
    </row>
    <row r="152" spans="2:11" x14ac:dyDescent="0.45">
      <c r="B152" s="33">
        <f ca="1">IF(LoanIsGood,IF(ROW()-ROW(PaymentSchedule[[#Headers],[PMT '#]])&gt;ScheduledNumberOfPayments,"",ROW()-ROW(PaymentSchedule[[#Headers],[PMT '#]])),"")</f>
        <v>140</v>
      </c>
      <c r="C152" s="30">
        <f ca="1">IF(PaymentSchedule[[#This Row],[PMT '#]]&lt;&gt;"",EOMONTH(LoanStartDate,ROW(PaymentSchedule[[#This Row],[PMT '#]])-ROW(PaymentSchedule[[#Headers],[PMT '#]])-2)+DAY(LoanStartDate),"")</f>
        <v>49384</v>
      </c>
      <c r="D152" s="31">
        <f ca="1">IF(PaymentSchedule[[#This Row],[PMT '#]]&lt;&gt;"",IF(ROW()-ROW(PaymentSchedule[[#Headers],[BEGINNING BALANCE]])=1,LoanAmount,INDEX(PaymentSchedule[ENDING BALANCE],ROW()-ROW(PaymentSchedule[[#Headers],[BEGINNING BALANCE]])-1)),"")</f>
        <v>3049746.4531238913</v>
      </c>
      <c r="E152" s="31">
        <f ca="1">IF(PaymentSchedule[[#This Row],[PMT '#]]&lt;&gt;"",ScheduledPayment,"")</f>
        <v>23702.550880986142</v>
      </c>
      <c r="F15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2" s="31">
        <f ca="1">IF(PaymentSchedule[[#This Row],[PMT '#]]&lt;&gt;"",PaymentSchedule[[#This Row],[TOTAL PAYMENT]]-PaymentSchedule[[#This Row],[INTEREST]],"")</f>
        <v>7183.0909265650625</v>
      </c>
      <c r="I152" s="31">
        <f ca="1">IF(PaymentSchedule[[#This Row],[PMT '#]]&lt;&gt;"",PaymentSchedule[[#This Row],[BEGINNING BALANCE]]*(InterestRate/PaymentsPerYear),"")</f>
        <v>16519.45995442108</v>
      </c>
      <c r="J15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3042563.362197326</v>
      </c>
      <c r="K152" s="31">
        <f ca="1">IF(PaymentSchedule[[#This Row],[PMT '#]]&lt;&gt;"",SUM(INDEX(PaymentSchedule[INTEREST],1,1):PaymentSchedule[[#This Row],[INTEREST]]),"")</f>
        <v>2610920.4855353842</v>
      </c>
    </row>
    <row r="153" spans="2:11" x14ac:dyDescent="0.45">
      <c r="B153" s="33">
        <f ca="1">IF(LoanIsGood,IF(ROW()-ROW(PaymentSchedule[[#Headers],[PMT '#]])&gt;ScheduledNumberOfPayments,"",ROW()-ROW(PaymentSchedule[[#Headers],[PMT '#]])),"")</f>
        <v>141</v>
      </c>
      <c r="C153" s="30">
        <f ca="1">IF(PaymentSchedule[[#This Row],[PMT '#]]&lt;&gt;"",EOMONTH(LoanStartDate,ROW(PaymentSchedule[[#This Row],[PMT '#]])-ROW(PaymentSchedule[[#Headers],[PMT '#]])-2)+DAY(LoanStartDate),"")</f>
        <v>49415</v>
      </c>
      <c r="D153" s="31">
        <f ca="1">IF(PaymentSchedule[[#This Row],[PMT '#]]&lt;&gt;"",IF(ROW()-ROW(PaymentSchedule[[#Headers],[BEGINNING BALANCE]])=1,LoanAmount,INDEX(PaymentSchedule[ENDING BALANCE],ROW()-ROW(PaymentSchedule[[#Headers],[BEGINNING BALANCE]])-1)),"")</f>
        <v>3042563.362197326</v>
      </c>
      <c r="E153" s="31">
        <f ca="1">IF(PaymentSchedule[[#This Row],[PMT '#]]&lt;&gt;"",ScheduledPayment,"")</f>
        <v>23702.550880986142</v>
      </c>
      <c r="F15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3" s="31">
        <f ca="1">IF(PaymentSchedule[[#This Row],[PMT '#]]&lt;&gt;"",PaymentSchedule[[#This Row],[TOTAL PAYMENT]]-PaymentSchedule[[#This Row],[INTEREST]],"")</f>
        <v>7221.9993357506246</v>
      </c>
      <c r="I153" s="31">
        <f ca="1">IF(PaymentSchedule[[#This Row],[PMT '#]]&lt;&gt;"",PaymentSchedule[[#This Row],[BEGINNING BALANCE]]*(InterestRate/PaymentsPerYear),"")</f>
        <v>16480.551545235518</v>
      </c>
      <c r="J15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3035341.3628615756</v>
      </c>
      <c r="K153" s="31">
        <f ca="1">IF(PaymentSchedule[[#This Row],[PMT '#]]&lt;&gt;"",SUM(INDEX(PaymentSchedule[INTEREST],1,1):PaymentSchedule[[#This Row],[INTEREST]]),"")</f>
        <v>2627401.0370806195</v>
      </c>
    </row>
    <row r="154" spans="2:11" x14ac:dyDescent="0.45">
      <c r="B154" s="33">
        <f ca="1">IF(LoanIsGood,IF(ROW()-ROW(PaymentSchedule[[#Headers],[PMT '#]])&gt;ScheduledNumberOfPayments,"",ROW()-ROW(PaymentSchedule[[#Headers],[PMT '#]])),"")</f>
        <v>142</v>
      </c>
      <c r="C154" s="30">
        <f ca="1">IF(PaymentSchedule[[#This Row],[PMT '#]]&lt;&gt;"",EOMONTH(LoanStartDate,ROW(PaymentSchedule[[#This Row],[PMT '#]])-ROW(PaymentSchedule[[#Headers],[PMT '#]])-2)+DAY(LoanStartDate),"")</f>
        <v>49445</v>
      </c>
      <c r="D154" s="31">
        <f ca="1">IF(PaymentSchedule[[#This Row],[PMT '#]]&lt;&gt;"",IF(ROW()-ROW(PaymentSchedule[[#Headers],[BEGINNING BALANCE]])=1,LoanAmount,INDEX(PaymentSchedule[ENDING BALANCE],ROW()-ROW(PaymentSchedule[[#Headers],[BEGINNING BALANCE]])-1)),"")</f>
        <v>3035341.3628615756</v>
      </c>
      <c r="E154" s="31">
        <f ca="1">IF(PaymentSchedule[[#This Row],[PMT '#]]&lt;&gt;"",ScheduledPayment,"")</f>
        <v>23702.550880986142</v>
      </c>
      <c r="F15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4" s="31">
        <f ca="1">IF(PaymentSchedule[[#This Row],[PMT '#]]&lt;&gt;"",PaymentSchedule[[#This Row],[TOTAL PAYMENT]]-PaymentSchedule[[#This Row],[INTEREST]],"")</f>
        <v>7261.1184988192726</v>
      </c>
      <c r="I154" s="31">
        <f ca="1">IF(PaymentSchedule[[#This Row],[PMT '#]]&lt;&gt;"",PaymentSchedule[[#This Row],[BEGINNING BALANCE]]*(InterestRate/PaymentsPerYear),"")</f>
        <v>16441.43238216687</v>
      </c>
      <c r="J15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3028080.2443627561</v>
      </c>
      <c r="K154" s="31">
        <f ca="1">IF(PaymentSchedule[[#This Row],[PMT '#]]&lt;&gt;"",SUM(INDEX(PaymentSchedule[INTEREST],1,1):PaymentSchedule[[#This Row],[INTEREST]]),"")</f>
        <v>2643842.4694627863</v>
      </c>
    </row>
    <row r="155" spans="2:11" x14ac:dyDescent="0.45">
      <c r="B155" s="33">
        <f ca="1">IF(LoanIsGood,IF(ROW()-ROW(PaymentSchedule[[#Headers],[PMT '#]])&gt;ScheduledNumberOfPayments,"",ROW()-ROW(PaymentSchedule[[#Headers],[PMT '#]])),"")</f>
        <v>143</v>
      </c>
      <c r="C155" s="30">
        <f ca="1">IF(PaymentSchedule[[#This Row],[PMT '#]]&lt;&gt;"",EOMONTH(LoanStartDate,ROW(PaymentSchedule[[#This Row],[PMT '#]])-ROW(PaymentSchedule[[#Headers],[PMT '#]])-2)+DAY(LoanStartDate),"")</f>
        <v>49476</v>
      </c>
      <c r="D155" s="31">
        <f ca="1">IF(PaymentSchedule[[#This Row],[PMT '#]]&lt;&gt;"",IF(ROW()-ROW(PaymentSchedule[[#Headers],[BEGINNING BALANCE]])=1,LoanAmount,INDEX(PaymentSchedule[ENDING BALANCE],ROW()-ROW(PaymentSchedule[[#Headers],[BEGINNING BALANCE]])-1)),"")</f>
        <v>3028080.2443627561</v>
      </c>
      <c r="E155" s="31">
        <f ca="1">IF(PaymentSchedule[[#This Row],[PMT '#]]&lt;&gt;"",ScheduledPayment,"")</f>
        <v>23702.550880986142</v>
      </c>
      <c r="F15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5" s="31">
        <f ca="1">IF(PaymentSchedule[[#This Row],[PMT '#]]&lt;&gt;"",PaymentSchedule[[#This Row],[TOTAL PAYMENT]]-PaymentSchedule[[#This Row],[INTEREST]],"")</f>
        <v>7300.4495573545464</v>
      </c>
      <c r="I155" s="31">
        <f ca="1">IF(PaymentSchedule[[#This Row],[PMT '#]]&lt;&gt;"",PaymentSchedule[[#This Row],[BEGINNING BALANCE]]*(InterestRate/PaymentsPerYear),"")</f>
        <v>16402.101323631596</v>
      </c>
      <c r="J15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3020779.7948054015</v>
      </c>
      <c r="K155" s="31">
        <f ca="1">IF(PaymentSchedule[[#This Row],[PMT '#]]&lt;&gt;"",SUM(INDEX(PaymentSchedule[INTEREST],1,1):PaymentSchedule[[#This Row],[INTEREST]]),"")</f>
        <v>2660244.5707864179</v>
      </c>
    </row>
    <row r="156" spans="2:11" x14ac:dyDescent="0.45">
      <c r="B156" s="33">
        <f ca="1">IF(LoanIsGood,IF(ROW()-ROW(PaymentSchedule[[#Headers],[PMT '#]])&gt;ScheduledNumberOfPayments,"",ROW()-ROW(PaymentSchedule[[#Headers],[PMT '#]])),"")</f>
        <v>144</v>
      </c>
      <c r="C156" s="30">
        <f ca="1">IF(PaymentSchedule[[#This Row],[PMT '#]]&lt;&gt;"",EOMONTH(LoanStartDate,ROW(PaymentSchedule[[#This Row],[PMT '#]])-ROW(PaymentSchedule[[#Headers],[PMT '#]])-2)+DAY(LoanStartDate),"")</f>
        <v>49506</v>
      </c>
      <c r="D156" s="31">
        <f ca="1">IF(PaymentSchedule[[#This Row],[PMT '#]]&lt;&gt;"",IF(ROW()-ROW(PaymentSchedule[[#Headers],[BEGINNING BALANCE]])=1,LoanAmount,INDEX(PaymentSchedule[ENDING BALANCE],ROW()-ROW(PaymentSchedule[[#Headers],[BEGINNING BALANCE]])-1)),"")</f>
        <v>3020779.7948054015</v>
      </c>
      <c r="E156" s="31">
        <f ca="1">IF(PaymentSchedule[[#This Row],[PMT '#]]&lt;&gt;"",ScheduledPayment,"")</f>
        <v>23702.550880986142</v>
      </c>
      <c r="F15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6" s="31">
        <f ca="1">IF(PaymentSchedule[[#This Row],[PMT '#]]&lt;&gt;"",PaymentSchedule[[#This Row],[TOTAL PAYMENT]]-PaymentSchedule[[#This Row],[INTEREST]],"")</f>
        <v>7339.993659123551</v>
      </c>
      <c r="I156" s="31">
        <f ca="1">IF(PaymentSchedule[[#This Row],[PMT '#]]&lt;&gt;"",PaymentSchedule[[#This Row],[BEGINNING BALANCE]]*(InterestRate/PaymentsPerYear),"")</f>
        <v>16362.557221862591</v>
      </c>
      <c r="J15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3013439.8011462777</v>
      </c>
      <c r="K156" s="31">
        <f ca="1">IF(PaymentSchedule[[#This Row],[PMT '#]]&lt;&gt;"",SUM(INDEX(PaymentSchedule[INTEREST],1,1):PaymentSchedule[[#This Row],[INTEREST]]),"")</f>
        <v>2676607.1280082804</v>
      </c>
    </row>
    <row r="157" spans="2:11" x14ac:dyDescent="0.45">
      <c r="B157" s="33">
        <f ca="1">IF(LoanIsGood,IF(ROW()-ROW(PaymentSchedule[[#Headers],[PMT '#]])&gt;ScheduledNumberOfPayments,"",ROW()-ROW(PaymentSchedule[[#Headers],[PMT '#]])),"")</f>
        <v>145</v>
      </c>
      <c r="C157" s="30">
        <f ca="1">IF(PaymentSchedule[[#This Row],[PMT '#]]&lt;&gt;"",EOMONTH(LoanStartDate,ROW(PaymentSchedule[[#This Row],[PMT '#]])-ROW(PaymentSchedule[[#Headers],[PMT '#]])-2)+DAY(LoanStartDate),"")</f>
        <v>49537</v>
      </c>
      <c r="D157" s="31">
        <f ca="1">IF(PaymentSchedule[[#This Row],[PMT '#]]&lt;&gt;"",IF(ROW()-ROW(PaymentSchedule[[#Headers],[BEGINNING BALANCE]])=1,LoanAmount,INDEX(PaymentSchedule[ENDING BALANCE],ROW()-ROW(PaymentSchedule[[#Headers],[BEGINNING BALANCE]])-1)),"")</f>
        <v>3013439.8011462777</v>
      </c>
      <c r="E157" s="31">
        <f ca="1">IF(PaymentSchedule[[#This Row],[PMT '#]]&lt;&gt;"",ScheduledPayment,"")</f>
        <v>23702.550880986142</v>
      </c>
      <c r="F15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7" s="31">
        <f ca="1">IF(PaymentSchedule[[#This Row],[PMT '#]]&lt;&gt;"",PaymentSchedule[[#This Row],[TOTAL PAYMENT]]-PaymentSchedule[[#This Row],[INTEREST]],"")</f>
        <v>7379.7519581104716</v>
      </c>
      <c r="I157" s="31">
        <f ca="1">IF(PaymentSchedule[[#This Row],[PMT '#]]&lt;&gt;"",PaymentSchedule[[#This Row],[BEGINNING BALANCE]]*(InterestRate/PaymentsPerYear),"")</f>
        <v>16322.798922875671</v>
      </c>
      <c r="J15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3006060.0491881673</v>
      </c>
      <c r="K157" s="31">
        <f ca="1">IF(PaymentSchedule[[#This Row],[PMT '#]]&lt;&gt;"",SUM(INDEX(PaymentSchedule[INTEREST],1,1):PaymentSchedule[[#This Row],[INTEREST]]),"")</f>
        <v>2692929.9269311563</v>
      </c>
    </row>
    <row r="158" spans="2:11" x14ac:dyDescent="0.45">
      <c r="B158" s="33">
        <f ca="1">IF(LoanIsGood,IF(ROW()-ROW(PaymentSchedule[[#Headers],[PMT '#]])&gt;ScheduledNumberOfPayments,"",ROW()-ROW(PaymentSchedule[[#Headers],[PMT '#]])),"")</f>
        <v>146</v>
      </c>
      <c r="C158" s="30">
        <f ca="1">IF(PaymentSchedule[[#This Row],[PMT '#]]&lt;&gt;"",EOMONTH(LoanStartDate,ROW(PaymentSchedule[[#This Row],[PMT '#]])-ROW(PaymentSchedule[[#Headers],[PMT '#]])-2)+DAY(LoanStartDate),"")</f>
        <v>49568</v>
      </c>
      <c r="D158" s="31">
        <f ca="1">IF(PaymentSchedule[[#This Row],[PMT '#]]&lt;&gt;"",IF(ROW()-ROW(PaymentSchedule[[#Headers],[BEGINNING BALANCE]])=1,LoanAmount,INDEX(PaymentSchedule[ENDING BALANCE],ROW()-ROW(PaymentSchedule[[#Headers],[BEGINNING BALANCE]])-1)),"")</f>
        <v>3006060.0491881673</v>
      </c>
      <c r="E158" s="31">
        <f ca="1">IF(PaymentSchedule[[#This Row],[PMT '#]]&lt;&gt;"",ScheduledPayment,"")</f>
        <v>23702.550880986142</v>
      </c>
      <c r="F15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8" s="31">
        <f ca="1">IF(PaymentSchedule[[#This Row],[PMT '#]]&lt;&gt;"",PaymentSchedule[[#This Row],[TOTAL PAYMENT]]-PaymentSchedule[[#This Row],[INTEREST]],"")</f>
        <v>7419.7256145502361</v>
      </c>
      <c r="I158" s="31">
        <f ca="1">IF(PaymentSchedule[[#This Row],[PMT '#]]&lt;&gt;"",PaymentSchedule[[#This Row],[BEGINNING BALANCE]]*(InterestRate/PaymentsPerYear),"")</f>
        <v>16282.825266435906</v>
      </c>
      <c r="J15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2998640.3235736173</v>
      </c>
      <c r="K158" s="31">
        <f ca="1">IF(PaymentSchedule[[#This Row],[PMT '#]]&lt;&gt;"",SUM(INDEX(PaymentSchedule[INTEREST],1,1):PaymentSchedule[[#This Row],[INTEREST]]),"")</f>
        <v>2709212.7521975921</v>
      </c>
    </row>
    <row r="159" spans="2:11" x14ac:dyDescent="0.45">
      <c r="B159" s="33">
        <f ca="1">IF(LoanIsGood,IF(ROW()-ROW(PaymentSchedule[[#Headers],[PMT '#]])&gt;ScheduledNumberOfPayments,"",ROW()-ROW(PaymentSchedule[[#Headers],[PMT '#]])),"")</f>
        <v>147</v>
      </c>
      <c r="C159" s="30">
        <f ca="1">IF(PaymentSchedule[[#This Row],[PMT '#]]&lt;&gt;"",EOMONTH(LoanStartDate,ROW(PaymentSchedule[[#This Row],[PMT '#]])-ROW(PaymentSchedule[[#Headers],[PMT '#]])-2)+DAY(LoanStartDate),"")</f>
        <v>49598</v>
      </c>
      <c r="D159" s="31">
        <f ca="1">IF(PaymentSchedule[[#This Row],[PMT '#]]&lt;&gt;"",IF(ROW()-ROW(PaymentSchedule[[#Headers],[BEGINNING BALANCE]])=1,LoanAmount,INDEX(PaymentSchedule[ENDING BALANCE],ROW()-ROW(PaymentSchedule[[#Headers],[BEGINNING BALANCE]])-1)),"")</f>
        <v>2998640.3235736173</v>
      </c>
      <c r="E159" s="31">
        <f ca="1">IF(PaymentSchedule[[#This Row],[PMT '#]]&lt;&gt;"",ScheduledPayment,"")</f>
        <v>23702.550880986142</v>
      </c>
      <c r="F15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5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59" s="31">
        <f ca="1">IF(PaymentSchedule[[#This Row],[PMT '#]]&lt;&gt;"",PaymentSchedule[[#This Row],[TOTAL PAYMENT]]-PaymentSchedule[[#This Row],[INTEREST]],"")</f>
        <v>7459.9157949623823</v>
      </c>
      <c r="I159" s="31">
        <f ca="1">IF(PaymentSchedule[[#This Row],[PMT '#]]&lt;&gt;"",PaymentSchedule[[#This Row],[BEGINNING BALANCE]]*(InterestRate/PaymentsPerYear),"")</f>
        <v>16242.63508602376</v>
      </c>
      <c r="J15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2991180.4077786547</v>
      </c>
      <c r="K159" s="31">
        <f ca="1">IF(PaymentSchedule[[#This Row],[PMT '#]]&lt;&gt;"",SUM(INDEX(PaymentSchedule[INTEREST],1,1):PaymentSchedule[[#This Row],[INTEREST]]),"")</f>
        <v>2725455.3872836158</v>
      </c>
    </row>
    <row r="160" spans="2:11" x14ac:dyDescent="0.45">
      <c r="B160" s="33">
        <f ca="1">IF(LoanIsGood,IF(ROW()-ROW(PaymentSchedule[[#Headers],[PMT '#]])&gt;ScheduledNumberOfPayments,"",ROW()-ROW(PaymentSchedule[[#Headers],[PMT '#]])),"")</f>
        <v>148</v>
      </c>
      <c r="C160" s="30">
        <f ca="1">IF(PaymentSchedule[[#This Row],[PMT '#]]&lt;&gt;"",EOMONTH(LoanStartDate,ROW(PaymentSchedule[[#This Row],[PMT '#]])-ROW(PaymentSchedule[[#Headers],[PMT '#]])-2)+DAY(LoanStartDate),"")</f>
        <v>49629</v>
      </c>
      <c r="D160" s="31">
        <f ca="1">IF(PaymentSchedule[[#This Row],[PMT '#]]&lt;&gt;"",IF(ROW()-ROW(PaymentSchedule[[#Headers],[BEGINNING BALANCE]])=1,LoanAmount,INDEX(PaymentSchedule[ENDING BALANCE],ROW()-ROW(PaymentSchedule[[#Headers],[BEGINNING BALANCE]])-1)),"")</f>
        <v>2991180.4077786547</v>
      </c>
      <c r="E160" s="31">
        <f ca="1">IF(PaymentSchedule[[#This Row],[PMT '#]]&lt;&gt;"",ScheduledPayment,"")</f>
        <v>23702.550880986142</v>
      </c>
      <c r="F16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0" s="31">
        <f ca="1">IF(PaymentSchedule[[#This Row],[PMT '#]]&lt;&gt;"",PaymentSchedule[[#This Row],[TOTAL PAYMENT]]-PaymentSchedule[[#This Row],[INTEREST]],"")</f>
        <v>7500.3236721850953</v>
      </c>
      <c r="I160" s="31">
        <f ca="1">IF(PaymentSchedule[[#This Row],[PMT '#]]&lt;&gt;"",PaymentSchedule[[#This Row],[BEGINNING BALANCE]]*(InterestRate/PaymentsPerYear),"")</f>
        <v>16202.227208801047</v>
      </c>
      <c r="J16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2983680.0841064695</v>
      </c>
      <c r="K160" s="31">
        <f ca="1">IF(PaymentSchedule[[#This Row],[PMT '#]]&lt;&gt;"",SUM(INDEX(PaymentSchedule[INTEREST],1,1):PaymentSchedule[[#This Row],[INTEREST]]),"")</f>
        <v>2741657.6144924168</v>
      </c>
    </row>
    <row r="161" spans="2:11" x14ac:dyDescent="0.45">
      <c r="B161" s="33">
        <f ca="1">IF(LoanIsGood,IF(ROW()-ROW(PaymentSchedule[[#Headers],[PMT '#]])&gt;ScheduledNumberOfPayments,"",ROW()-ROW(PaymentSchedule[[#Headers],[PMT '#]])),"")</f>
        <v>149</v>
      </c>
      <c r="C161" s="30">
        <f ca="1">IF(PaymentSchedule[[#This Row],[PMT '#]]&lt;&gt;"",EOMONTH(LoanStartDate,ROW(PaymentSchedule[[#This Row],[PMT '#]])-ROW(PaymentSchedule[[#Headers],[PMT '#]])-2)+DAY(LoanStartDate),"")</f>
        <v>49659</v>
      </c>
      <c r="D161" s="31">
        <f ca="1">IF(PaymentSchedule[[#This Row],[PMT '#]]&lt;&gt;"",IF(ROW()-ROW(PaymentSchedule[[#Headers],[BEGINNING BALANCE]])=1,LoanAmount,INDEX(PaymentSchedule[ENDING BALANCE],ROW()-ROW(PaymentSchedule[[#Headers],[BEGINNING BALANCE]])-1)),"")</f>
        <v>2983680.0841064695</v>
      </c>
      <c r="E161" s="31">
        <f ca="1">IF(PaymentSchedule[[#This Row],[PMT '#]]&lt;&gt;"",ScheduledPayment,"")</f>
        <v>23702.550880986142</v>
      </c>
      <c r="F16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1" s="31">
        <f ca="1">IF(PaymentSchedule[[#This Row],[PMT '#]]&lt;&gt;"",PaymentSchedule[[#This Row],[TOTAL PAYMENT]]-PaymentSchedule[[#This Row],[INTEREST]],"")</f>
        <v>7540.9504254094318</v>
      </c>
      <c r="I161" s="31">
        <f ca="1">IF(PaymentSchedule[[#This Row],[PMT '#]]&lt;&gt;"",PaymentSchedule[[#This Row],[BEGINNING BALANCE]]*(InterestRate/PaymentsPerYear),"")</f>
        <v>16161.60045557671</v>
      </c>
      <c r="J16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2976139.1336810603</v>
      </c>
      <c r="K161" s="31">
        <f ca="1">IF(PaymentSchedule[[#This Row],[PMT '#]]&lt;&gt;"",SUM(INDEX(PaymentSchedule[INTEREST],1,1):PaymentSchedule[[#This Row],[INTEREST]]),"")</f>
        <v>2757819.2149479934</v>
      </c>
    </row>
    <row r="162" spans="2:11" x14ac:dyDescent="0.45">
      <c r="B162" s="33">
        <f ca="1">IF(LoanIsGood,IF(ROW()-ROW(PaymentSchedule[[#Headers],[PMT '#]])&gt;ScheduledNumberOfPayments,"",ROW()-ROW(PaymentSchedule[[#Headers],[PMT '#]])),"")</f>
        <v>150</v>
      </c>
      <c r="C162" s="30">
        <f ca="1">IF(PaymentSchedule[[#This Row],[PMT '#]]&lt;&gt;"",EOMONTH(LoanStartDate,ROW(PaymentSchedule[[#This Row],[PMT '#]])-ROW(PaymentSchedule[[#Headers],[PMT '#]])-2)+DAY(LoanStartDate),"")</f>
        <v>49690</v>
      </c>
      <c r="D162" s="31">
        <f ca="1">IF(PaymentSchedule[[#This Row],[PMT '#]]&lt;&gt;"",IF(ROW()-ROW(PaymentSchedule[[#Headers],[BEGINNING BALANCE]])=1,LoanAmount,INDEX(PaymentSchedule[ENDING BALANCE],ROW()-ROW(PaymentSchedule[[#Headers],[BEGINNING BALANCE]])-1)),"")</f>
        <v>2976139.1336810603</v>
      </c>
      <c r="E162" s="31">
        <f ca="1">IF(PaymentSchedule[[#This Row],[PMT '#]]&lt;&gt;"",ScheduledPayment,"")</f>
        <v>23702.550880986142</v>
      </c>
      <c r="F16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2" s="31">
        <f ca="1">IF(PaymentSchedule[[#This Row],[PMT '#]]&lt;&gt;"",PaymentSchedule[[#This Row],[TOTAL PAYMENT]]-PaymentSchedule[[#This Row],[INTEREST]],"")</f>
        <v>7581.7972402137311</v>
      </c>
      <c r="I162" s="31">
        <f ca="1">IF(PaymentSchedule[[#This Row],[PMT '#]]&lt;&gt;"",PaymentSchedule[[#This Row],[BEGINNING BALANCE]]*(InterestRate/PaymentsPerYear),"")</f>
        <v>16120.753640772411</v>
      </c>
      <c r="J16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2968557.3364408463</v>
      </c>
      <c r="K162" s="31">
        <f ca="1">IF(PaymentSchedule[[#This Row],[PMT '#]]&lt;&gt;"",SUM(INDEX(PaymentSchedule[INTEREST],1,1):PaymentSchedule[[#This Row],[INTEREST]]),"")</f>
        <v>2773939.9685887657</v>
      </c>
    </row>
    <row r="163" spans="2:11" x14ac:dyDescent="0.45">
      <c r="B163" s="33">
        <f ca="1">IF(LoanIsGood,IF(ROW()-ROW(PaymentSchedule[[#Headers],[PMT '#]])&gt;ScheduledNumberOfPayments,"",ROW()-ROW(PaymentSchedule[[#Headers],[PMT '#]])),"")</f>
        <v>151</v>
      </c>
      <c r="C163" s="30">
        <f ca="1">IF(PaymentSchedule[[#This Row],[PMT '#]]&lt;&gt;"",EOMONTH(LoanStartDate,ROW(PaymentSchedule[[#This Row],[PMT '#]])-ROW(PaymentSchedule[[#Headers],[PMT '#]])-2)+DAY(LoanStartDate),"")</f>
        <v>49721</v>
      </c>
      <c r="D163" s="31">
        <f ca="1">IF(PaymentSchedule[[#This Row],[PMT '#]]&lt;&gt;"",IF(ROW()-ROW(PaymentSchedule[[#Headers],[BEGINNING BALANCE]])=1,LoanAmount,INDEX(PaymentSchedule[ENDING BALANCE],ROW()-ROW(PaymentSchedule[[#Headers],[BEGINNING BALANCE]])-1)),"")</f>
        <v>2968557.3364408463</v>
      </c>
      <c r="E163" s="31">
        <f ca="1">IF(PaymentSchedule[[#This Row],[PMT '#]]&lt;&gt;"",ScheduledPayment,"")</f>
        <v>23702.550880986142</v>
      </c>
      <c r="F16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3" s="31">
        <f ca="1">IF(PaymentSchedule[[#This Row],[PMT '#]]&lt;&gt;"",PaymentSchedule[[#This Row],[TOTAL PAYMENT]]-PaymentSchedule[[#This Row],[INTEREST]],"")</f>
        <v>7622.8653085982241</v>
      </c>
      <c r="I163" s="31">
        <f ca="1">IF(PaymentSchedule[[#This Row],[PMT '#]]&lt;&gt;"",PaymentSchedule[[#This Row],[BEGINNING BALANCE]]*(InterestRate/PaymentsPerYear),"")</f>
        <v>16079.685572387918</v>
      </c>
      <c r="J16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2960934.4711322482</v>
      </c>
      <c r="K163" s="31">
        <f ca="1">IF(PaymentSchedule[[#This Row],[PMT '#]]&lt;&gt;"",SUM(INDEX(PaymentSchedule[INTEREST],1,1):PaymentSchedule[[#This Row],[INTEREST]]),"")</f>
        <v>2790019.6541611538</v>
      </c>
    </row>
    <row r="164" spans="2:11" x14ac:dyDescent="0.45">
      <c r="B164" s="33">
        <f ca="1">IF(LoanIsGood,IF(ROW()-ROW(PaymentSchedule[[#Headers],[PMT '#]])&gt;ScheduledNumberOfPayments,"",ROW()-ROW(PaymentSchedule[[#Headers],[PMT '#]])),"")</f>
        <v>152</v>
      </c>
      <c r="C164" s="30">
        <f ca="1">IF(PaymentSchedule[[#This Row],[PMT '#]]&lt;&gt;"",EOMONTH(LoanStartDate,ROW(PaymentSchedule[[#This Row],[PMT '#]])-ROW(PaymentSchedule[[#Headers],[PMT '#]])-2)+DAY(LoanStartDate),"")</f>
        <v>49750</v>
      </c>
      <c r="D164" s="31">
        <f ca="1">IF(PaymentSchedule[[#This Row],[PMT '#]]&lt;&gt;"",IF(ROW()-ROW(PaymentSchedule[[#Headers],[BEGINNING BALANCE]])=1,LoanAmount,INDEX(PaymentSchedule[ENDING BALANCE],ROW()-ROW(PaymentSchedule[[#Headers],[BEGINNING BALANCE]])-1)),"")</f>
        <v>2960934.4711322482</v>
      </c>
      <c r="E164" s="31">
        <f ca="1">IF(PaymentSchedule[[#This Row],[PMT '#]]&lt;&gt;"",ScheduledPayment,"")</f>
        <v>23702.550880986142</v>
      </c>
      <c r="F16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4" s="31">
        <f ca="1">IF(PaymentSchedule[[#This Row],[PMT '#]]&lt;&gt;"",PaymentSchedule[[#This Row],[TOTAL PAYMENT]]-PaymentSchedule[[#This Row],[INTEREST]],"")</f>
        <v>7664.1558290197972</v>
      </c>
      <c r="I164" s="31">
        <f ca="1">IF(PaymentSchedule[[#This Row],[PMT '#]]&lt;&gt;"",PaymentSchedule[[#This Row],[BEGINNING BALANCE]]*(InterestRate/PaymentsPerYear),"")</f>
        <v>16038.395051966345</v>
      </c>
      <c r="J16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2953270.3153032283</v>
      </c>
      <c r="K164" s="31">
        <f ca="1">IF(PaymentSchedule[[#This Row],[PMT '#]]&lt;&gt;"",SUM(INDEX(PaymentSchedule[INTEREST],1,1):PaymentSchedule[[#This Row],[INTEREST]]),"")</f>
        <v>2806058.0492131202</v>
      </c>
    </row>
    <row r="165" spans="2:11" x14ac:dyDescent="0.45">
      <c r="B165" s="33">
        <f ca="1">IF(LoanIsGood,IF(ROW()-ROW(PaymentSchedule[[#Headers],[PMT '#]])&gt;ScheduledNumberOfPayments,"",ROW()-ROW(PaymentSchedule[[#Headers],[PMT '#]])),"")</f>
        <v>153</v>
      </c>
      <c r="C165" s="30">
        <f ca="1">IF(PaymentSchedule[[#This Row],[PMT '#]]&lt;&gt;"",EOMONTH(LoanStartDate,ROW(PaymentSchedule[[#This Row],[PMT '#]])-ROW(PaymentSchedule[[#Headers],[PMT '#]])-2)+DAY(LoanStartDate),"")</f>
        <v>49781</v>
      </c>
      <c r="D165" s="31">
        <f ca="1">IF(PaymentSchedule[[#This Row],[PMT '#]]&lt;&gt;"",IF(ROW()-ROW(PaymentSchedule[[#Headers],[BEGINNING BALANCE]])=1,LoanAmount,INDEX(PaymentSchedule[ENDING BALANCE],ROW()-ROW(PaymentSchedule[[#Headers],[BEGINNING BALANCE]])-1)),"")</f>
        <v>2953270.3153032283</v>
      </c>
      <c r="E165" s="31">
        <f ca="1">IF(PaymentSchedule[[#This Row],[PMT '#]]&lt;&gt;"",ScheduledPayment,"")</f>
        <v>23702.550880986142</v>
      </c>
      <c r="F16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5" s="31">
        <f ca="1">IF(PaymentSchedule[[#This Row],[PMT '#]]&lt;&gt;"",PaymentSchedule[[#This Row],[TOTAL PAYMENT]]-PaymentSchedule[[#This Row],[INTEREST]],"")</f>
        <v>7705.670006426988</v>
      </c>
      <c r="I165" s="31">
        <f ca="1">IF(PaymentSchedule[[#This Row],[PMT '#]]&lt;&gt;"",PaymentSchedule[[#This Row],[BEGINNING BALANCE]]*(InterestRate/PaymentsPerYear),"")</f>
        <v>15996.880874559154</v>
      </c>
      <c r="J16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2945564.6452968013</v>
      </c>
      <c r="K165" s="31">
        <f ca="1">IF(PaymentSchedule[[#This Row],[PMT '#]]&lt;&gt;"",SUM(INDEX(PaymentSchedule[INTEREST],1,1):PaymentSchedule[[#This Row],[INTEREST]]),"")</f>
        <v>2822054.9300876795</v>
      </c>
    </row>
    <row r="166" spans="2:11" x14ac:dyDescent="0.45">
      <c r="B166" s="33">
        <f ca="1">IF(LoanIsGood,IF(ROW()-ROW(PaymentSchedule[[#Headers],[PMT '#]])&gt;ScheduledNumberOfPayments,"",ROW()-ROW(PaymentSchedule[[#Headers],[PMT '#]])),"")</f>
        <v>154</v>
      </c>
      <c r="C166" s="30">
        <f ca="1">IF(PaymentSchedule[[#This Row],[PMT '#]]&lt;&gt;"",EOMONTH(LoanStartDate,ROW(PaymentSchedule[[#This Row],[PMT '#]])-ROW(PaymentSchedule[[#Headers],[PMT '#]])-2)+DAY(LoanStartDate),"")</f>
        <v>49811</v>
      </c>
      <c r="D166" s="31">
        <f ca="1">IF(PaymentSchedule[[#This Row],[PMT '#]]&lt;&gt;"",IF(ROW()-ROW(PaymentSchedule[[#Headers],[BEGINNING BALANCE]])=1,LoanAmount,INDEX(PaymentSchedule[ENDING BALANCE],ROW()-ROW(PaymentSchedule[[#Headers],[BEGINNING BALANCE]])-1)),"")</f>
        <v>2945564.6452968013</v>
      </c>
      <c r="E166" s="31">
        <f ca="1">IF(PaymentSchedule[[#This Row],[PMT '#]]&lt;&gt;"",ScheduledPayment,"")</f>
        <v>23702.550880986142</v>
      </c>
      <c r="F16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6" s="31">
        <f ca="1">IF(PaymentSchedule[[#This Row],[PMT '#]]&lt;&gt;"",PaymentSchedule[[#This Row],[TOTAL PAYMENT]]-PaymentSchedule[[#This Row],[INTEREST]],"")</f>
        <v>7747.4090522951337</v>
      </c>
      <c r="I166" s="31">
        <f ca="1">IF(PaymentSchedule[[#This Row],[PMT '#]]&lt;&gt;"",PaymentSchedule[[#This Row],[BEGINNING BALANCE]]*(InterestRate/PaymentsPerYear),"")</f>
        <v>15955.141828691008</v>
      </c>
      <c r="J16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2937817.2362445062</v>
      </c>
      <c r="K166" s="31">
        <f ca="1">IF(PaymentSchedule[[#This Row],[PMT '#]]&lt;&gt;"",SUM(INDEX(PaymentSchedule[INTEREST],1,1):PaymentSchedule[[#This Row],[INTEREST]]),"")</f>
        <v>2838010.0719163707</v>
      </c>
    </row>
    <row r="167" spans="2:11" x14ac:dyDescent="0.45">
      <c r="B167" s="33">
        <f ca="1">IF(LoanIsGood,IF(ROW()-ROW(PaymentSchedule[[#Headers],[PMT '#]])&gt;ScheduledNumberOfPayments,"",ROW()-ROW(PaymentSchedule[[#Headers],[PMT '#]])),"")</f>
        <v>155</v>
      </c>
      <c r="C167" s="30">
        <f ca="1">IF(PaymentSchedule[[#This Row],[PMT '#]]&lt;&gt;"",EOMONTH(LoanStartDate,ROW(PaymentSchedule[[#This Row],[PMT '#]])-ROW(PaymentSchedule[[#Headers],[PMT '#]])-2)+DAY(LoanStartDate),"")</f>
        <v>49842</v>
      </c>
      <c r="D167" s="31">
        <f ca="1">IF(PaymentSchedule[[#This Row],[PMT '#]]&lt;&gt;"",IF(ROW()-ROW(PaymentSchedule[[#Headers],[BEGINNING BALANCE]])=1,LoanAmount,INDEX(PaymentSchedule[ENDING BALANCE],ROW()-ROW(PaymentSchedule[[#Headers],[BEGINNING BALANCE]])-1)),"")</f>
        <v>2937817.2362445062</v>
      </c>
      <c r="E167" s="31">
        <f ca="1">IF(PaymentSchedule[[#This Row],[PMT '#]]&lt;&gt;"",ScheduledPayment,"")</f>
        <v>23702.550880986142</v>
      </c>
      <c r="F16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7" s="31">
        <f ca="1">IF(PaymentSchedule[[#This Row],[PMT '#]]&lt;&gt;"",PaymentSchedule[[#This Row],[TOTAL PAYMENT]]-PaymentSchedule[[#This Row],[INTEREST]],"")</f>
        <v>7789.3741846617322</v>
      </c>
      <c r="I167" s="31">
        <f ca="1">IF(PaymentSchedule[[#This Row],[PMT '#]]&lt;&gt;"",PaymentSchedule[[#This Row],[BEGINNING BALANCE]]*(InterestRate/PaymentsPerYear),"")</f>
        <v>15913.17669632441</v>
      </c>
      <c r="J16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2930027.8620598447</v>
      </c>
      <c r="K167" s="31">
        <f ca="1">IF(PaymentSchedule[[#This Row],[PMT '#]]&lt;&gt;"",SUM(INDEX(PaymentSchedule[INTEREST],1,1):PaymentSchedule[[#This Row],[INTEREST]]),"")</f>
        <v>2853923.2486126949</v>
      </c>
    </row>
    <row r="168" spans="2:11" x14ac:dyDescent="0.45">
      <c r="B168" s="33">
        <f ca="1">IF(LoanIsGood,IF(ROW()-ROW(PaymentSchedule[[#Headers],[PMT '#]])&gt;ScheduledNumberOfPayments,"",ROW()-ROW(PaymentSchedule[[#Headers],[PMT '#]])),"")</f>
        <v>156</v>
      </c>
      <c r="C168" s="30">
        <f ca="1">IF(PaymentSchedule[[#This Row],[PMT '#]]&lt;&gt;"",EOMONTH(LoanStartDate,ROW(PaymentSchedule[[#This Row],[PMT '#]])-ROW(PaymentSchedule[[#Headers],[PMT '#]])-2)+DAY(LoanStartDate),"")</f>
        <v>49872</v>
      </c>
      <c r="D168" s="31">
        <f ca="1">IF(PaymentSchedule[[#This Row],[PMT '#]]&lt;&gt;"",IF(ROW()-ROW(PaymentSchedule[[#Headers],[BEGINNING BALANCE]])=1,LoanAmount,INDEX(PaymentSchedule[ENDING BALANCE],ROW()-ROW(PaymentSchedule[[#Headers],[BEGINNING BALANCE]])-1)),"")</f>
        <v>2930027.8620598447</v>
      </c>
      <c r="E168" s="31">
        <f ca="1">IF(PaymentSchedule[[#This Row],[PMT '#]]&lt;&gt;"",ScheduledPayment,"")</f>
        <v>23702.550880986142</v>
      </c>
      <c r="F16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8" s="31">
        <f ca="1">IF(PaymentSchedule[[#This Row],[PMT '#]]&lt;&gt;"",PaymentSchedule[[#This Row],[TOTAL PAYMENT]]-PaymentSchedule[[#This Row],[INTEREST]],"")</f>
        <v>7831.5666281619833</v>
      </c>
      <c r="I168" s="31">
        <f ca="1">IF(PaymentSchedule[[#This Row],[PMT '#]]&lt;&gt;"",PaymentSchedule[[#This Row],[BEGINNING BALANCE]]*(InterestRate/PaymentsPerYear),"")</f>
        <v>15870.984252824159</v>
      </c>
      <c r="J16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2922196.2954316828</v>
      </c>
      <c r="K168" s="31">
        <f ca="1">IF(PaymentSchedule[[#This Row],[PMT '#]]&lt;&gt;"",SUM(INDEX(PaymentSchedule[INTEREST],1,1):PaymentSchedule[[#This Row],[INTEREST]]),"")</f>
        <v>2869794.2328655189</v>
      </c>
    </row>
    <row r="169" spans="2:11" x14ac:dyDescent="0.45">
      <c r="B169" s="33">
        <f ca="1">IF(LoanIsGood,IF(ROW()-ROW(PaymentSchedule[[#Headers],[PMT '#]])&gt;ScheduledNumberOfPayments,"",ROW()-ROW(PaymentSchedule[[#Headers],[PMT '#]])),"")</f>
        <v>157</v>
      </c>
      <c r="C169" s="30">
        <f ca="1">IF(PaymentSchedule[[#This Row],[PMT '#]]&lt;&gt;"",EOMONTH(LoanStartDate,ROW(PaymentSchedule[[#This Row],[PMT '#]])-ROW(PaymentSchedule[[#Headers],[PMT '#]])-2)+DAY(LoanStartDate),"")</f>
        <v>49903</v>
      </c>
      <c r="D169" s="31">
        <f ca="1">IF(PaymentSchedule[[#This Row],[PMT '#]]&lt;&gt;"",IF(ROW()-ROW(PaymentSchedule[[#Headers],[BEGINNING BALANCE]])=1,LoanAmount,INDEX(PaymentSchedule[ENDING BALANCE],ROW()-ROW(PaymentSchedule[[#Headers],[BEGINNING BALANCE]])-1)),"")</f>
        <v>2922196.2954316828</v>
      </c>
      <c r="E169" s="31">
        <f ca="1">IF(PaymentSchedule[[#This Row],[PMT '#]]&lt;&gt;"",ScheduledPayment,"")</f>
        <v>23702.550880986142</v>
      </c>
      <c r="F16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6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69" s="31">
        <f ca="1">IF(PaymentSchedule[[#This Row],[PMT '#]]&lt;&gt;"",PaymentSchedule[[#This Row],[TOTAL PAYMENT]]-PaymentSchedule[[#This Row],[INTEREST]],"")</f>
        <v>7873.9876140645265</v>
      </c>
      <c r="I169" s="31">
        <f ca="1">IF(PaymentSchedule[[#This Row],[PMT '#]]&lt;&gt;"",PaymentSchedule[[#This Row],[BEGINNING BALANCE]]*(InterestRate/PaymentsPerYear),"")</f>
        <v>15828.563266921616</v>
      </c>
      <c r="J16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2914322.3078176184</v>
      </c>
      <c r="K169" s="31">
        <f ca="1">IF(PaymentSchedule[[#This Row],[PMT '#]]&lt;&gt;"",SUM(INDEX(PaymentSchedule[INTEREST],1,1):PaymentSchedule[[#This Row],[INTEREST]]),"")</f>
        <v>2885622.7961324407</v>
      </c>
    </row>
    <row r="170" spans="2:11" x14ac:dyDescent="0.45">
      <c r="B170" s="33">
        <f ca="1">IF(LoanIsGood,IF(ROW()-ROW(PaymentSchedule[[#Headers],[PMT '#]])&gt;ScheduledNumberOfPayments,"",ROW()-ROW(PaymentSchedule[[#Headers],[PMT '#]])),"")</f>
        <v>158</v>
      </c>
      <c r="C170" s="30">
        <f ca="1">IF(PaymentSchedule[[#This Row],[PMT '#]]&lt;&gt;"",EOMONTH(LoanStartDate,ROW(PaymentSchedule[[#This Row],[PMT '#]])-ROW(PaymentSchedule[[#Headers],[PMT '#]])-2)+DAY(LoanStartDate),"")</f>
        <v>49934</v>
      </c>
      <c r="D170" s="31">
        <f ca="1">IF(PaymentSchedule[[#This Row],[PMT '#]]&lt;&gt;"",IF(ROW()-ROW(PaymentSchedule[[#Headers],[BEGINNING BALANCE]])=1,LoanAmount,INDEX(PaymentSchedule[ENDING BALANCE],ROW()-ROW(PaymentSchedule[[#Headers],[BEGINNING BALANCE]])-1)),"")</f>
        <v>2914322.3078176184</v>
      </c>
      <c r="E170" s="31">
        <f ca="1">IF(PaymentSchedule[[#This Row],[PMT '#]]&lt;&gt;"",ScheduledPayment,"")</f>
        <v>23702.550880986142</v>
      </c>
      <c r="F17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0" s="31">
        <f ca="1">IF(PaymentSchedule[[#This Row],[PMT '#]]&lt;&gt;"",PaymentSchedule[[#This Row],[TOTAL PAYMENT]]-PaymentSchedule[[#This Row],[INTEREST]],"")</f>
        <v>7916.638380307375</v>
      </c>
      <c r="I170" s="31">
        <f ca="1">IF(PaymentSchedule[[#This Row],[PMT '#]]&lt;&gt;"",PaymentSchedule[[#This Row],[BEGINNING BALANCE]]*(InterestRate/PaymentsPerYear),"")</f>
        <v>15785.912500678767</v>
      </c>
      <c r="J17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2906405.6694373111</v>
      </c>
      <c r="K170" s="31">
        <f ca="1">IF(PaymentSchedule[[#This Row],[PMT '#]]&lt;&gt;"",SUM(INDEX(PaymentSchedule[INTEREST],1,1):PaymentSchedule[[#This Row],[INTEREST]]),"")</f>
        <v>2901408.7086331192</v>
      </c>
    </row>
    <row r="171" spans="2:11" x14ac:dyDescent="0.45">
      <c r="B171" s="33">
        <f ca="1">IF(LoanIsGood,IF(ROW()-ROW(PaymentSchedule[[#Headers],[PMT '#]])&gt;ScheduledNumberOfPayments,"",ROW()-ROW(PaymentSchedule[[#Headers],[PMT '#]])),"")</f>
        <v>159</v>
      </c>
      <c r="C171" s="30">
        <f ca="1">IF(PaymentSchedule[[#This Row],[PMT '#]]&lt;&gt;"",EOMONTH(LoanStartDate,ROW(PaymentSchedule[[#This Row],[PMT '#]])-ROW(PaymentSchedule[[#Headers],[PMT '#]])-2)+DAY(LoanStartDate),"")</f>
        <v>49964</v>
      </c>
      <c r="D171" s="31">
        <f ca="1">IF(PaymentSchedule[[#This Row],[PMT '#]]&lt;&gt;"",IF(ROW()-ROW(PaymentSchedule[[#Headers],[BEGINNING BALANCE]])=1,LoanAmount,INDEX(PaymentSchedule[ENDING BALANCE],ROW()-ROW(PaymentSchedule[[#Headers],[BEGINNING BALANCE]])-1)),"")</f>
        <v>2906405.6694373111</v>
      </c>
      <c r="E171" s="31">
        <f ca="1">IF(PaymentSchedule[[#This Row],[PMT '#]]&lt;&gt;"",ScheduledPayment,"")</f>
        <v>23702.550880986142</v>
      </c>
      <c r="F17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1" s="31">
        <f ca="1">IF(PaymentSchedule[[#This Row],[PMT '#]]&lt;&gt;"",PaymentSchedule[[#This Row],[TOTAL PAYMENT]]-PaymentSchedule[[#This Row],[INTEREST]],"")</f>
        <v>7959.520171534039</v>
      </c>
      <c r="I171" s="31">
        <f ca="1">IF(PaymentSchedule[[#This Row],[PMT '#]]&lt;&gt;"",PaymentSchedule[[#This Row],[BEGINNING BALANCE]]*(InterestRate/PaymentsPerYear),"")</f>
        <v>15743.030709452103</v>
      </c>
      <c r="J17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2898446.1492657769</v>
      </c>
      <c r="K171" s="31">
        <f ca="1">IF(PaymentSchedule[[#This Row],[PMT '#]]&lt;&gt;"",SUM(INDEX(PaymentSchedule[INTEREST],1,1):PaymentSchedule[[#This Row],[INTEREST]]),"")</f>
        <v>2917151.7393425712</v>
      </c>
    </row>
    <row r="172" spans="2:11" x14ac:dyDescent="0.45">
      <c r="B172" s="33">
        <f ca="1">IF(LoanIsGood,IF(ROW()-ROW(PaymentSchedule[[#Headers],[PMT '#]])&gt;ScheduledNumberOfPayments,"",ROW()-ROW(PaymentSchedule[[#Headers],[PMT '#]])),"")</f>
        <v>160</v>
      </c>
      <c r="C172" s="30">
        <f ca="1">IF(PaymentSchedule[[#This Row],[PMT '#]]&lt;&gt;"",EOMONTH(LoanStartDate,ROW(PaymentSchedule[[#This Row],[PMT '#]])-ROW(PaymentSchedule[[#Headers],[PMT '#]])-2)+DAY(LoanStartDate),"")</f>
        <v>49995</v>
      </c>
      <c r="D172" s="31">
        <f ca="1">IF(PaymentSchedule[[#This Row],[PMT '#]]&lt;&gt;"",IF(ROW()-ROW(PaymentSchedule[[#Headers],[BEGINNING BALANCE]])=1,LoanAmount,INDEX(PaymentSchedule[ENDING BALANCE],ROW()-ROW(PaymentSchedule[[#Headers],[BEGINNING BALANCE]])-1)),"")</f>
        <v>2898446.1492657769</v>
      </c>
      <c r="E172" s="31">
        <f ca="1">IF(PaymentSchedule[[#This Row],[PMT '#]]&lt;&gt;"",ScheduledPayment,"")</f>
        <v>23702.550880986142</v>
      </c>
      <c r="F17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2" s="31">
        <f ca="1">IF(PaymentSchedule[[#This Row],[PMT '#]]&lt;&gt;"",PaymentSchedule[[#This Row],[TOTAL PAYMENT]]-PaymentSchedule[[#This Row],[INTEREST]],"")</f>
        <v>8002.6342391298494</v>
      </c>
      <c r="I172" s="31">
        <f ca="1">IF(PaymentSchedule[[#This Row],[PMT '#]]&lt;&gt;"",PaymentSchedule[[#This Row],[BEGINNING BALANCE]]*(InterestRate/PaymentsPerYear),"")</f>
        <v>15699.916641856293</v>
      </c>
      <c r="J17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2890443.5150266471</v>
      </c>
      <c r="K172" s="31">
        <f ca="1">IF(PaymentSchedule[[#This Row],[PMT '#]]&lt;&gt;"",SUM(INDEX(PaymentSchedule[INTEREST],1,1):PaymentSchedule[[#This Row],[INTEREST]]),"")</f>
        <v>2932851.6559844273</v>
      </c>
    </row>
    <row r="173" spans="2:11" x14ac:dyDescent="0.45">
      <c r="B173" s="33">
        <f ca="1">IF(LoanIsGood,IF(ROW()-ROW(PaymentSchedule[[#Headers],[PMT '#]])&gt;ScheduledNumberOfPayments,"",ROW()-ROW(PaymentSchedule[[#Headers],[PMT '#]])),"")</f>
        <v>161</v>
      </c>
      <c r="C173" s="30">
        <f ca="1">IF(PaymentSchedule[[#This Row],[PMT '#]]&lt;&gt;"",EOMONTH(LoanStartDate,ROW(PaymentSchedule[[#This Row],[PMT '#]])-ROW(PaymentSchedule[[#Headers],[PMT '#]])-2)+DAY(LoanStartDate),"")</f>
        <v>50025</v>
      </c>
      <c r="D173" s="31">
        <f ca="1">IF(PaymentSchedule[[#This Row],[PMT '#]]&lt;&gt;"",IF(ROW()-ROW(PaymentSchedule[[#Headers],[BEGINNING BALANCE]])=1,LoanAmount,INDEX(PaymentSchedule[ENDING BALANCE],ROW()-ROW(PaymentSchedule[[#Headers],[BEGINNING BALANCE]])-1)),"")</f>
        <v>2890443.5150266471</v>
      </c>
      <c r="E173" s="31">
        <f ca="1">IF(PaymentSchedule[[#This Row],[PMT '#]]&lt;&gt;"",ScheduledPayment,"")</f>
        <v>23702.550880986142</v>
      </c>
      <c r="F17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3" s="31">
        <f ca="1">IF(PaymentSchedule[[#This Row],[PMT '#]]&lt;&gt;"",PaymentSchedule[[#This Row],[TOTAL PAYMENT]]-PaymentSchedule[[#This Row],[INTEREST]],"")</f>
        <v>8045.98184125847</v>
      </c>
      <c r="I173" s="31">
        <f ca="1">IF(PaymentSchedule[[#This Row],[PMT '#]]&lt;&gt;"",PaymentSchedule[[#This Row],[BEGINNING BALANCE]]*(InterestRate/PaymentsPerYear),"")</f>
        <v>15656.569039727672</v>
      </c>
      <c r="J17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2882397.5331853889</v>
      </c>
      <c r="K173" s="31">
        <f ca="1">IF(PaymentSchedule[[#This Row],[PMT '#]]&lt;&gt;"",SUM(INDEX(PaymentSchedule[INTEREST],1,1):PaymentSchedule[[#This Row],[INTEREST]]),"")</f>
        <v>2948508.2250241549</v>
      </c>
    </row>
    <row r="174" spans="2:11" x14ac:dyDescent="0.45">
      <c r="B174" s="33">
        <f ca="1">IF(LoanIsGood,IF(ROW()-ROW(PaymentSchedule[[#Headers],[PMT '#]])&gt;ScheduledNumberOfPayments,"",ROW()-ROW(PaymentSchedule[[#Headers],[PMT '#]])),"")</f>
        <v>162</v>
      </c>
      <c r="C174" s="30">
        <f ca="1">IF(PaymentSchedule[[#This Row],[PMT '#]]&lt;&gt;"",EOMONTH(LoanStartDate,ROW(PaymentSchedule[[#This Row],[PMT '#]])-ROW(PaymentSchedule[[#Headers],[PMT '#]])-2)+DAY(LoanStartDate),"")</f>
        <v>50056</v>
      </c>
      <c r="D174" s="31">
        <f ca="1">IF(PaymentSchedule[[#This Row],[PMT '#]]&lt;&gt;"",IF(ROW()-ROW(PaymentSchedule[[#Headers],[BEGINNING BALANCE]])=1,LoanAmount,INDEX(PaymentSchedule[ENDING BALANCE],ROW()-ROW(PaymentSchedule[[#Headers],[BEGINNING BALANCE]])-1)),"")</f>
        <v>2882397.5331853889</v>
      </c>
      <c r="E174" s="31">
        <f ca="1">IF(PaymentSchedule[[#This Row],[PMT '#]]&lt;&gt;"",ScheduledPayment,"")</f>
        <v>23702.550880986142</v>
      </c>
      <c r="F17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4" s="31">
        <f ca="1">IF(PaymentSchedule[[#This Row],[PMT '#]]&lt;&gt;"",PaymentSchedule[[#This Row],[TOTAL PAYMENT]]-PaymentSchedule[[#This Row],[INTEREST]],"")</f>
        <v>8089.5642428986193</v>
      </c>
      <c r="I174" s="31">
        <f ca="1">IF(PaymentSchedule[[#This Row],[PMT '#]]&lt;&gt;"",PaymentSchedule[[#This Row],[BEGINNING BALANCE]]*(InterestRate/PaymentsPerYear),"")</f>
        <v>15612.986638087523</v>
      </c>
      <c r="J17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2874307.9689424904</v>
      </c>
      <c r="K174" s="31">
        <f ca="1">IF(PaymentSchedule[[#This Row],[PMT '#]]&lt;&gt;"",SUM(INDEX(PaymentSchedule[INTEREST],1,1):PaymentSchedule[[#This Row],[INTEREST]]),"")</f>
        <v>2964121.2116622422</v>
      </c>
    </row>
    <row r="175" spans="2:11" x14ac:dyDescent="0.45">
      <c r="B175" s="33">
        <f ca="1">IF(LoanIsGood,IF(ROW()-ROW(PaymentSchedule[[#Headers],[PMT '#]])&gt;ScheduledNumberOfPayments,"",ROW()-ROW(PaymentSchedule[[#Headers],[PMT '#]])),"")</f>
        <v>163</v>
      </c>
      <c r="C175" s="30">
        <f ca="1">IF(PaymentSchedule[[#This Row],[PMT '#]]&lt;&gt;"",EOMONTH(LoanStartDate,ROW(PaymentSchedule[[#This Row],[PMT '#]])-ROW(PaymentSchedule[[#Headers],[PMT '#]])-2)+DAY(LoanStartDate),"")</f>
        <v>50087</v>
      </c>
      <c r="D175" s="31">
        <f ca="1">IF(PaymentSchedule[[#This Row],[PMT '#]]&lt;&gt;"",IF(ROW()-ROW(PaymentSchedule[[#Headers],[BEGINNING BALANCE]])=1,LoanAmount,INDEX(PaymentSchedule[ENDING BALANCE],ROW()-ROW(PaymentSchedule[[#Headers],[BEGINNING BALANCE]])-1)),"")</f>
        <v>2874307.9689424904</v>
      </c>
      <c r="E175" s="31">
        <f ca="1">IF(PaymentSchedule[[#This Row],[PMT '#]]&lt;&gt;"",ScheduledPayment,"")</f>
        <v>23702.550880986142</v>
      </c>
      <c r="F17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5" s="31">
        <f ca="1">IF(PaymentSchedule[[#This Row],[PMT '#]]&lt;&gt;"",PaymentSchedule[[#This Row],[TOTAL PAYMENT]]-PaymentSchedule[[#This Row],[INTEREST]],"")</f>
        <v>8133.3827158809854</v>
      </c>
      <c r="I175" s="31">
        <f ca="1">IF(PaymentSchedule[[#This Row],[PMT '#]]&lt;&gt;"",PaymentSchedule[[#This Row],[BEGINNING BALANCE]]*(InterestRate/PaymentsPerYear),"")</f>
        <v>15569.168165105157</v>
      </c>
      <c r="J17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2866174.5862266095</v>
      </c>
      <c r="K175" s="31">
        <f ca="1">IF(PaymentSchedule[[#This Row],[PMT '#]]&lt;&gt;"",SUM(INDEX(PaymentSchedule[INTEREST],1,1):PaymentSchedule[[#This Row],[INTEREST]]),"")</f>
        <v>2979690.3798273471</v>
      </c>
    </row>
    <row r="176" spans="2:11" x14ac:dyDescent="0.45">
      <c r="B176" s="33">
        <f ca="1">IF(LoanIsGood,IF(ROW()-ROW(PaymentSchedule[[#Headers],[PMT '#]])&gt;ScheduledNumberOfPayments,"",ROW()-ROW(PaymentSchedule[[#Headers],[PMT '#]])),"")</f>
        <v>164</v>
      </c>
      <c r="C176" s="30">
        <f ca="1">IF(PaymentSchedule[[#This Row],[PMT '#]]&lt;&gt;"",EOMONTH(LoanStartDate,ROW(PaymentSchedule[[#This Row],[PMT '#]])-ROW(PaymentSchedule[[#Headers],[PMT '#]])-2)+DAY(LoanStartDate),"")</f>
        <v>50115</v>
      </c>
      <c r="D176" s="31">
        <f ca="1">IF(PaymentSchedule[[#This Row],[PMT '#]]&lt;&gt;"",IF(ROW()-ROW(PaymentSchedule[[#Headers],[BEGINNING BALANCE]])=1,LoanAmount,INDEX(PaymentSchedule[ENDING BALANCE],ROW()-ROW(PaymentSchedule[[#Headers],[BEGINNING BALANCE]])-1)),"")</f>
        <v>2866174.5862266095</v>
      </c>
      <c r="E176" s="31">
        <f ca="1">IF(PaymentSchedule[[#This Row],[PMT '#]]&lt;&gt;"",ScheduledPayment,"")</f>
        <v>23702.550880986142</v>
      </c>
      <c r="F17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6" s="31">
        <f ca="1">IF(PaymentSchedule[[#This Row],[PMT '#]]&lt;&gt;"",PaymentSchedule[[#This Row],[TOTAL PAYMENT]]-PaymentSchedule[[#This Row],[INTEREST]],"")</f>
        <v>8177.4385389253403</v>
      </c>
      <c r="I176" s="31">
        <f ca="1">IF(PaymentSchedule[[#This Row],[PMT '#]]&lt;&gt;"",PaymentSchedule[[#This Row],[BEGINNING BALANCE]]*(InterestRate/PaymentsPerYear),"")</f>
        <v>15525.112342060802</v>
      </c>
      <c r="J17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2857997.1476876843</v>
      </c>
      <c r="K176" s="31">
        <f ca="1">IF(PaymentSchedule[[#This Row],[PMT '#]]&lt;&gt;"",SUM(INDEX(PaymentSchedule[INTEREST],1,1):PaymentSchedule[[#This Row],[INTEREST]]),"")</f>
        <v>2995215.4921694081</v>
      </c>
    </row>
    <row r="177" spans="2:11" x14ac:dyDescent="0.45">
      <c r="B177" s="33">
        <f ca="1">IF(LoanIsGood,IF(ROW()-ROW(PaymentSchedule[[#Headers],[PMT '#]])&gt;ScheduledNumberOfPayments,"",ROW()-ROW(PaymentSchedule[[#Headers],[PMT '#]])),"")</f>
        <v>165</v>
      </c>
      <c r="C177" s="30">
        <f ca="1">IF(PaymentSchedule[[#This Row],[PMT '#]]&lt;&gt;"",EOMONTH(LoanStartDate,ROW(PaymentSchedule[[#This Row],[PMT '#]])-ROW(PaymentSchedule[[#Headers],[PMT '#]])-2)+DAY(LoanStartDate),"")</f>
        <v>50146</v>
      </c>
      <c r="D177" s="31">
        <f ca="1">IF(PaymentSchedule[[#This Row],[PMT '#]]&lt;&gt;"",IF(ROW()-ROW(PaymentSchedule[[#Headers],[BEGINNING BALANCE]])=1,LoanAmount,INDEX(PaymentSchedule[ENDING BALANCE],ROW()-ROW(PaymentSchedule[[#Headers],[BEGINNING BALANCE]])-1)),"")</f>
        <v>2857997.1476876843</v>
      </c>
      <c r="E177" s="31">
        <f ca="1">IF(PaymentSchedule[[#This Row],[PMT '#]]&lt;&gt;"",ScheduledPayment,"")</f>
        <v>23702.550880986142</v>
      </c>
      <c r="F17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7" s="31">
        <f ca="1">IF(PaymentSchedule[[#This Row],[PMT '#]]&lt;&gt;"",PaymentSchedule[[#This Row],[TOTAL PAYMENT]]-PaymentSchedule[[#This Row],[INTEREST]],"")</f>
        <v>8221.732997677851</v>
      </c>
      <c r="I177" s="31">
        <f ca="1">IF(PaymentSchedule[[#This Row],[PMT '#]]&lt;&gt;"",PaymentSchedule[[#This Row],[BEGINNING BALANCE]]*(InterestRate/PaymentsPerYear),"")</f>
        <v>15480.817883308291</v>
      </c>
      <c r="J17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2849775.4146900065</v>
      </c>
      <c r="K177" s="31">
        <f ca="1">IF(PaymentSchedule[[#This Row],[PMT '#]]&lt;&gt;"",SUM(INDEX(PaymentSchedule[INTEREST],1,1):PaymentSchedule[[#This Row],[INTEREST]]),"")</f>
        <v>3010696.3100527166</v>
      </c>
    </row>
    <row r="178" spans="2:11" x14ac:dyDescent="0.45">
      <c r="B178" s="33">
        <f ca="1">IF(LoanIsGood,IF(ROW()-ROW(PaymentSchedule[[#Headers],[PMT '#]])&gt;ScheduledNumberOfPayments,"",ROW()-ROW(PaymentSchedule[[#Headers],[PMT '#]])),"")</f>
        <v>166</v>
      </c>
      <c r="C178" s="30">
        <f ca="1">IF(PaymentSchedule[[#This Row],[PMT '#]]&lt;&gt;"",EOMONTH(LoanStartDate,ROW(PaymentSchedule[[#This Row],[PMT '#]])-ROW(PaymentSchedule[[#Headers],[PMT '#]])-2)+DAY(LoanStartDate),"")</f>
        <v>50176</v>
      </c>
      <c r="D178" s="31">
        <f ca="1">IF(PaymentSchedule[[#This Row],[PMT '#]]&lt;&gt;"",IF(ROW()-ROW(PaymentSchedule[[#Headers],[BEGINNING BALANCE]])=1,LoanAmount,INDEX(PaymentSchedule[ENDING BALANCE],ROW()-ROW(PaymentSchedule[[#Headers],[BEGINNING BALANCE]])-1)),"")</f>
        <v>2849775.4146900065</v>
      </c>
      <c r="E178" s="31">
        <f ca="1">IF(PaymentSchedule[[#This Row],[PMT '#]]&lt;&gt;"",ScheduledPayment,"")</f>
        <v>23702.550880986142</v>
      </c>
      <c r="F17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8" s="31">
        <f ca="1">IF(PaymentSchedule[[#This Row],[PMT '#]]&lt;&gt;"",PaymentSchedule[[#This Row],[TOTAL PAYMENT]]-PaymentSchedule[[#This Row],[INTEREST]],"")</f>
        <v>8266.2673847486058</v>
      </c>
      <c r="I178" s="31">
        <f ca="1">IF(PaymentSchedule[[#This Row],[PMT '#]]&lt;&gt;"",PaymentSchedule[[#This Row],[BEGINNING BALANCE]]*(InterestRate/PaymentsPerYear),"")</f>
        <v>15436.283496237536</v>
      </c>
      <c r="J17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2841509.1473052581</v>
      </c>
      <c r="K178" s="31">
        <f ca="1">IF(PaymentSchedule[[#This Row],[PMT '#]]&lt;&gt;"",SUM(INDEX(PaymentSchedule[INTEREST],1,1):PaymentSchedule[[#This Row],[INTEREST]]),"")</f>
        <v>3026132.593548954</v>
      </c>
    </row>
    <row r="179" spans="2:11" x14ac:dyDescent="0.45">
      <c r="B179" s="33">
        <f ca="1">IF(LoanIsGood,IF(ROW()-ROW(PaymentSchedule[[#Headers],[PMT '#]])&gt;ScheduledNumberOfPayments,"",ROW()-ROW(PaymentSchedule[[#Headers],[PMT '#]])),"")</f>
        <v>167</v>
      </c>
      <c r="C179" s="30">
        <f ca="1">IF(PaymentSchedule[[#This Row],[PMT '#]]&lt;&gt;"",EOMONTH(LoanStartDate,ROW(PaymentSchedule[[#This Row],[PMT '#]])-ROW(PaymentSchedule[[#Headers],[PMT '#]])-2)+DAY(LoanStartDate),"")</f>
        <v>50207</v>
      </c>
      <c r="D179" s="31">
        <f ca="1">IF(PaymentSchedule[[#This Row],[PMT '#]]&lt;&gt;"",IF(ROW()-ROW(PaymentSchedule[[#Headers],[BEGINNING BALANCE]])=1,LoanAmount,INDEX(PaymentSchedule[ENDING BALANCE],ROW()-ROW(PaymentSchedule[[#Headers],[BEGINNING BALANCE]])-1)),"")</f>
        <v>2841509.1473052581</v>
      </c>
      <c r="E179" s="31">
        <f ca="1">IF(PaymentSchedule[[#This Row],[PMT '#]]&lt;&gt;"",ScheduledPayment,"")</f>
        <v>23702.550880986142</v>
      </c>
      <c r="F17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7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79" s="31">
        <f ca="1">IF(PaymentSchedule[[#This Row],[PMT '#]]&lt;&gt;"",PaymentSchedule[[#This Row],[TOTAL PAYMENT]]-PaymentSchedule[[#This Row],[INTEREST]],"")</f>
        <v>8311.0429997493266</v>
      </c>
      <c r="I179" s="31">
        <f ca="1">IF(PaymentSchedule[[#This Row],[PMT '#]]&lt;&gt;"",PaymentSchedule[[#This Row],[BEGINNING BALANCE]]*(InterestRate/PaymentsPerYear),"")</f>
        <v>15391.507881236816</v>
      </c>
      <c r="J17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2833198.1043055085</v>
      </c>
      <c r="K179" s="31">
        <f ca="1">IF(PaymentSchedule[[#This Row],[PMT '#]]&lt;&gt;"",SUM(INDEX(PaymentSchedule[INTEREST],1,1):PaymentSchedule[[#This Row],[INTEREST]]),"")</f>
        <v>3041524.1014301907</v>
      </c>
    </row>
    <row r="180" spans="2:11" x14ac:dyDescent="0.45">
      <c r="B180" s="33">
        <f ca="1">IF(LoanIsGood,IF(ROW()-ROW(PaymentSchedule[[#Headers],[PMT '#]])&gt;ScheduledNumberOfPayments,"",ROW()-ROW(PaymentSchedule[[#Headers],[PMT '#]])),"")</f>
        <v>168</v>
      </c>
      <c r="C180" s="30">
        <f ca="1">IF(PaymentSchedule[[#This Row],[PMT '#]]&lt;&gt;"",EOMONTH(LoanStartDate,ROW(PaymentSchedule[[#This Row],[PMT '#]])-ROW(PaymentSchedule[[#Headers],[PMT '#]])-2)+DAY(LoanStartDate),"")</f>
        <v>50237</v>
      </c>
      <c r="D180" s="31">
        <f ca="1">IF(PaymentSchedule[[#This Row],[PMT '#]]&lt;&gt;"",IF(ROW()-ROW(PaymentSchedule[[#Headers],[BEGINNING BALANCE]])=1,LoanAmount,INDEX(PaymentSchedule[ENDING BALANCE],ROW()-ROW(PaymentSchedule[[#Headers],[BEGINNING BALANCE]])-1)),"")</f>
        <v>2833198.1043055085</v>
      </c>
      <c r="E180" s="31">
        <f ca="1">IF(PaymentSchedule[[#This Row],[PMT '#]]&lt;&gt;"",ScheduledPayment,"")</f>
        <v>23702.550880986142</v>
      </c>
      <c r="F18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0" s="31">
        <f ca="1">IF(PaymentSchedule[[#This Row],[PMT '#]]&lt;&gt;"",PaymentSchedule[[#This Row],[TOTAL PAYMENT]]-PaymentSchedule[[#This Row],[INTEREST]],"")</f>
        <v>8356.0611493313045</v>
      </c>
      <c r="I180" s="31">
        <f ca="1">IF(PaymentSchedule[[#This Row],[PMT '#]]&lt;&gt;"",PaymentSchedule[[#This Row],[BEGINNING BALANCE]]*(InterestRate/PaymentsPerYear),"")</f>
        <v>15346.489731654838</v>
      </c>
      <c r="J18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2824842.0431561773</v>
      </c>
      <c r="K180" s="31">
        <f ca="1">IF(PaymentSchedule[[#This Row],[PMT '#]]&lt;&gt;"",SUM(INDEX(PaymentSchedule[INTEREST],1,1):PaymentSchedule[[#This Row],[INTEREST]]),"")</f>
        <v>3056870.5911618457</v>
      </c>
    </row>
    <row r="181" spans="2:11" x14ac:dyDescent="0.45">
      <c r="B181" s="33">
        <f ca="1">IF(LoanIsGood,IF(ROW()-ROW(PaymentSchedule[[#Headers],[PMT '#]])&gt;ScheduledNumberOfPayments,"",ROW()-ROW(PaymentSchedule[[#Headers],[PMT '#]])),"")</f>
        <v>169</v>
      </c>
      <c r="C181" s="30">
        <f ca="1">IF(PaymentSchedule[[#This Row],[PMT '#]]&lt;&gt;"",EOMONTH(LoanStartDate,ROW(PaymentSchedule[[#This Row],[PMT '#]])-ROW(PaymentSchedule[[#Headers],[PMT '#]])-2)+DAY(LoanStartDate),"")</f>
        <v>50268</v>
      </c>
      <c r="D181" s="31">
        <f ca="1">IF(PaymentSchedule[[#This Row],[PMT '#]]&lt;&gt;"",IF(ROW()-ROW(PaymentSchedule[[#Headers],[BEGINNING BALANCE]])=1,LoanAmount,INDEX(PaymentSchedule[ENDING BALANCE],ROW()-ROW(PaymentSchedule[[#Headers],[BEGINNING BALANCE]])-1)),"")</f>
        <v>2824842.0431561773</v>
      </c>
      <c r="E181" s="31">
        <f ca="1">IF(PaymentSchedule[[#This Row],[PMT '#]]&lt;&gt;"",ScheduledPayment,"")</f>
        <v>23702.550880986142</v>
      </c>
      <c r="F18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1" s="31">
        <f ca="1">IF(PaymentSchedule[[#This Row],[PMT '#]]&lt;&gt;"",PaymentSchedule[[#This Row],[TOTAL PAYMENT]]-PaymentSchedule[[#This Row],[INTEREST]],"")</f>
        <v>8401.3231472235148</v>
      </c>
      <c r="I181" s="31">
        <f ca="1">IF(PaymentSchedule[[#This Row],[PMT '#]]&lt;&gt;"",PaymentSchedule[[#This Row],[BEGINNING BALANCE]]*(InterestRate/PaymentsPerYear),"")</f>
        <v>15301.227733762627</v>
      </c>
      <c r="J18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2816440.7200089539</v>
      </c>
      <c r="K181" s="31">
        <f ca="1">IF(PaymentSchedule[[#This Row],[PMT '#]]&lt;&gt;"",SUM(INDEX(PaymentSchedule[INTEREST],1,1):PaymentSchedule[[#This Row],[INTEREST]]),"")</f>
        <v>3072171.8188956082</v>
      </c>
    </row>
    <row r="182" spans="2:11" x14ac:dyDescent="0.45">
      <c r="B182" s="33">
        <f ca="1">IF(LoanIsGood,IF(ROW()-ROW(PaymentSchedule[[#Headers],[PMT '#]])&gt;ScheduledNumberOfPayments,"",ROW()-ROW(PaymentSchedule[[#Headers],[PMT '#]])),"")</f>
        <v>170</v>
      </c>
      <c r="C182" s="30">
        <f ca="1">IF(PaymentSchedule[[#This Row],[PMT '#]]&lt;&gt;"",EOMONTH(LoanStartDate,ROW(PaymentSchedule[[#This Row],[PMT '#]])-ROW(PaymentSchedule[[#Headers],[PMT '#]])-2)+DAY(LoanStartDate),"")</f>
        <v>50299</v>
      </c>
      <c r="D182" s="31">
        <f ca="1">IF(PaymentSchedule[[#This Row],[PMT '#]]&lt;&gt;"",IF(ROW()-ROW(PaymentSchedule[[#Headers],[BEGINNING BALANCE]])=1,LoanAmount,INDEX(PaymentSchedule[ENDING BALANCE],ROW()-ROW(PaymentSchedule[[#Headers],[BEGINNING BALANCE]])-1)),"")</f>
        <v>2816440.7200089539</v>
      </c>
      <c r="E182" s="31">
        <f ca="1">IF(PaymentSchedule[[#This Row],[PMT '#]]&lt;&gt;"",ScheduledPayment,"")</f>
        <v>23702.550880986142</v>
      </c>
      <c r="F18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2" s="31">
        <f ca="1">IF(PaymentSchedule[[#This Row],[PMT '#]]&lt;&gt;"",PaymentSchedule[[#This Row],[TOTAL PAYMENT]]-PaymentSchedule[[#This Row],[INTEREST]],"")</f>
        <v>8446.8303142709738</v>
      </c>
      <c r="I182" s="31">
        <f ca="1">IF(PaymentSchedule[[#This Row],[PMT '#]]&lt;&gt;"",PaymentSchedule[[#This Row],[BEGINNING BALANCE]]*(InterestRate/PaymentsPerYear),"")</f>
        <v>15255.720566715168</v>
      </c>
      <c r="J18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2807993.8896946828</v>
      </c>
      <c r="K182" s="31">
        <f ca="1">IF(PaymentSchedule[[#This Row],[PMT '#]]&lt;&gt;"",SUM(INDEX(PaymentSchedule[INTEREST],1,1):PaymentSchedule[[#This Row],[INTEREST]]),"")</f>
        <v>3087427.5394623233</v>
      </c>
    </row>
    <row r="183" spans="2:11" x14ac:dyDescent="0.45">
      <c r="B183" s="33">
        <f ca="1">IF(LoanIsGood,IF(ROW()-ROW(PaymentSchedule[[#Headers],[PMT '#]])&gt;ScheduledNumberOfPayments,"",ROW()-ROW(PaymentSchedule[[#Headers],[PMT '#]])),"")</f>
        <v>171</v>
      </c>
      <c r="C183" s="30">
        <f ca="1">IF(PaymentSchedule[[#This Row],[PMT '#]]&lt;&gt;"",EOMONTH(LoanStartDate,ROW(PaymentSchedule[[#This Row],[PMT '#]])-ROW(PaymentSchedule[[#Headers],[PMT '#]])-2)+DAY(LoanStartDate),"")</f>
        <v>50329</v>
      </c>
      <c r="D183" s="31">
        <f ca="1">IF(PaymentSchedule[[#This Row],[PMT '#]]&lt;&gt;"",IF(ROW()-ROW(PaymentSchedule[[#Headers],[BEGINNING BALANCE]])=1,LoanAmount,INDEX(PaymentSchedule[ENDING BALANCE],ROW()-ROW(PaymentSchedule[[#Headers],[BEGINNING BALANCE]])-1)),"")</f>
        <v>2807993.8896946828</v>
      </c>
      <c r="E183" s="31">
        <f ca="1">IF(PaymentSchedule[[#This Row],[PMT '#]]&lt;&gt;"",ScheduledPayment,"")</f>
        <v>23702.550880986142</v>
      </c>
      <c r="F18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3" s="31">
        <f ca="1">IF(PaymentSchedule[[#This Row],[PMT '#]]&lt;&gt;"",PaymentSchedule[[#This Row],[TOTAL PAYMENT]]-PaymentSchedule[[#This Row],[INTEREST]],"")</f>
        <v>8492.5839784732761</v>
      </c>
      <c r="I183" s="31">
        <f ca="1">IF(PaymentSchedule[[#This Row],[PMT '#]]&lt;&gt;"",PaymentSchedule[[#This Row],[BEGINNING BALANCE]]*(InterestRate/PaymentsPerYear),"")</f>
        <v>15209.966902512866</v>
      </c>
      <c r="J18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2799501.3057162096</v>
      </c>
      <c r="K183" s="31">
        <f ca="1">IF(PaymentSchedule[[#This Row],[PMT '#]]&lt;&gt;"",SUM(INDEX(PaymentSchedule[INTEREST],1,1):PaymentSchedule[[#This Row],[INTEREST]]),"")</f>
        <v>3102637.5063648364</v>
      </c>
    </row>
    <row r="184" spans="2:11" x14ac:dyDescent="0.45">
      <c r="B184" s="33">
        <f ca="1">IF(LoanIsGood,IF(ROW()-ROW(PaymentSchedule[[#Headers],[PMT '#]])&gt;ScheduledNumberOfPayments,"",ROW()-ROW(PaymentSchedule[[#Headers],[PMT '#]])),"")</f>
        <v>172</v>
      </c>
      <c r="C184" s="30">
        <f ca="1">IF(PaymentSchedule[[#This Row],[PMT '#]]&lt;&gt;"",EOMONTH(LoanStartDate,ROW(PaymentSchedule[[#This Row],[PMT '#]])-ROW(PaymentSchedule[[#Headers],[PMT '#]])-2)+DAY(LoanStartDate),"")</f>
        <v>50360</v>
      </c>
      <c r="D184" s="31">
        <f ca="1">IF(PaymentSchedule[[#This Row],[PMT '#]]&lt;&gt;"",IF(ROW()-ROW(PaymentSchedule[[#Headers],[BEGINNING BALANCE]])=1,LoanAmount,INDEX(PaymentSchedule[ENDING BALANCE],ROW()-ROW(PaymentSchedule[[#Headers],[BEGINNING BALANCE]])-1)),"")</f>
        <v>2799501.3057162096</v>
      </c>
      <c r="E184" s="31">
        <f ca="1">IF(PaymentSchedule[[#This Row],[PMT '#]]&lt;&gt;"",ScheduledPayment,"")</f>
        <v>23702.550880986142</v>
      </c>
      <c r="F18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4" s="31">
        <f ca="1">IF(PaymentSchedule[[#This Row],[PMT '#]]&lt;&gt;"",PaymentSchedule[[#This Row],[TOTAL PAYMENT]]-PaymentSchedule[[#This Row],[INTEREST]],"")</f>
        <v>8538.5854750233393</v>
      </c>
      <c r="I184" s="31">
        <f ca="1">IF(PaymentSchedule[[#This Row],[PMT '#]]&lt;&gt;"",PaymentSchedule[[#This Row],[BEGINNING BALANCE]]*(InterestRate/PaymentsPerYear),"")</f>
        <v>15163.965405962803</v>
      </c>
      <c r="J18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2790962.7202411862</v>
      </c>
      <c r="K184" s="31">
        <f ca="1">IF(PaymentSchedule[[#This Row],[PMT '#]]&lt;&gt;"",SUM(INDEX(PaymentSchedule[INTEREST],1,1):PaymentSchedule[[#This Row],[INTEREST]]),"")</f>
        <v>3117801.4717707993</v>
      </c>
    </row>
    <row r="185" spans="2:11" x14ac:dyDescent="0.45">
      <c r="B185" s="33">
        <f ca="1">IF(LoanIsGood,IF(ROW()-ROW(PaymentSchedule[[#Headers],[PMT '#]])&gt;ScheduledNumberOfPayments,"",ROW()-ROW(PaymentSchedule[[#Headers],[PMT '#]])),"")</f>
        <v>173</v>
      </c>
      <c r="C185" s="30">
        <f ca="1">IF(PaymentSchedule[[#This Row],[PMT '#]]&lt;&gt;"",EOMONTH(LoanStartDate,ROW(PaymentSchedule[[#This Row],[PMT '#]])-ROW(PaymentSchedule[[#Headers],[PMT '#]])-2)+DAY(LoanStartDate),"")</f>
        <v>50390</v>
      </c>
      <c r="D185" s="31">
        <f ca="1">IF(PaymentSchedule[[#This Row],[PMT '#]]&lt;&gt;"",IF(ROW()-ROW(PaymentSchedule[[#Headers],[BEGINNING BALANCE]])=1,LoanAmount,INDEX(PaymentSchedule[ENDING BALANCE],ROW()-ROW(PaymentSchedule[[#Headers],[BEGINNING BALANCE]])-1)),"")</f>
        <v>2790962.7202411862</v>
      </c>
      <c r="E185" s="31">
        <f ca="1">IF(PaymentSchedule[[#This Row],[PMT '#]]&lt;&gt;"",ScheduledPayment,"")</f>
        <v>23702.550880986142</v>
      </c>
      <c r="F18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5" s="31">
        <f ca="1">IF(PaymentSchedule[[#This Row],[PMT '#]]&lt;&gt;"",PaymentSchedule[[#This Row],[TOTAL PAYMENT]]-PaymentSchedule[[#This Row],[INTEREST]],"")</f>
        <v>8584.8361463463825</v>
      </c>
      <c r="I185" s="31">
        <f ca="1">IF(PaymentSchedule[[#This Row],[PMT '#]]&lt;&gt;"",PaymentSchedule[[#This Row],[BEGINNING BALANCE]]*(InterestRate/PaymentsPerYear),"")</f>
        <v>15117.71473463976</v>
      </c>
      <c r="J18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2782377.8840948399</v>
      </c>
      <c r="K185" s="31">
        <f ca="1">IF(PaymentSchedule[[#This Row],[PMT '#]]&lt;&gt;"",SUM(INDEX(PaymentSchedule[INTEREST],1,1):PaymentSchedule[[#This Row],[INTEREST]]),"")</f>
        <v>3132919.1865054392</v>
      </c>
    </row>
    <row r="186" spans="2:11" x14ac:dyDescent="0.45">
      <c r="B186" s="33">
        <f ca="1">IF(LoanIsGood,IF(ROW()-ROW(PaymentSchedule[[#Headers],[PMT '#]])&gt;ScheduledNumberOfPayments,"",ROW()-ROW(PaymentSchedule[[#Headers],[PMT '#]])),"")</f>
        <v>174</v>
      </c>
      <c r="C186" s="30">
        <f ca="1">IF(PaymentSchedule[[#This Row],[PMT '#]]&lt;&gt;"",EOMONTH(LoanStartDate,ROW(PaymentSchedule[[#This Row],[PMT '#]])-ROW(PaymentSchedule[[#Headers],[PMT '#]])-2)+DAY(LoanStartDate),"")</f>
        <v>50421</v>
      </c>
      <c r="D186" s="31">
        <f ca="1">IF(PaymentSchedule[[#This Row],[PMT '#]]&lt;&gt;"",IF(ROW()-ROW(PaymentSchedule[[#Headers],[BEGINNING BALANCE]])=1,LoanAmount,INDEX(PaymentSchedule[ENDING BALANCE],ROW()-ROW(PaymentSchedule[[#Headers],[BEGINNING BALANCE]])-1)),"")</f>
        <v>2782377.8840948399</v>
      </c>
      <c r="E186" s="31">
        <f ca="1">IF(PaymentSchedule[[#This Row],[PMT '#]]&lt;&gt;"",ScheduledPayment,"")</f>
        <v>23702.550880986142</v>
      </c>
      <c r="F18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6" s="31">
        <f ca="1">IF(PaymentSchedule[[#This Row],[PMT '#]]&lt;&gt;"",PaymentSchedule[[#This Row],[TOTAL PAYMENT]]-PaymentSchedule[[#This Row],[INTEREST]],"")</f>
        <v>8631.3373421390916</v>
      </c>
      <c r="I186" s="31">
        <f ca="1">IF(PaymentSchedule[[#This Row],[PMT '#]]&lt;&gt;"",PaymentSchedule[[#This Row],[BEGINNING BALANCE]]*(InterestRate/PaymentsPerYear),"")</f>
        <v>15071.213538847051</v>
      </c>
      <c r="J18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2773746.546752701</v>
      </c>
      <c r="K186" s="31">
        <f ca="1">IF(PaymentSchedule[[#This Row],[PMT '#]]&lt;&gt;"",SUM(INDEX(PaymentSchedule[INTEREST],1,1):PaymentSchedule[[#This Row],[INTEREST]]),"")</f>
        <v>3147990.4000442862</v>
      </c>
    </row>
    <row r="187" spans="2:11" x14ac:dyDescent="0.45">
      <c r="B187" s="33">
        <f ca="1">IF(LoanIsGood,IF(ROW()-ROW(PaymentSchedule[[#Headers],[PMT '#]])&gt;ScheduledNumberOfPayments,"",ROW()-ROW(PaymentSchedule[[#Headers],[PMT '#]])),"")</f>
        <v>175</v>
      </c>
      <c r="C187" s="30">
        <f ca="1">IF(PaymentSchedule[[#This Row],[PMT '#]]&lt;&gt;"",EOMONTH(LoanStartDate,ROW(PaymentSchedule[[#This Row],[PMT '#]])-ROW(PaymentSchedule[[#Headers],[PMT '#]])-2)+DAY(LoanStartDate),"")</f>
        <v>50452</v>
      </c>
      <c r="D187" s="31">
        <f ca="1">IF(PaymentSchedule[[#This Row],[PMT '#]]&lt;&gt;"",IF(ROW()-ROW(PaymentSchedule[[#Headers],[BEGINNING BALANCE]])=1,LoanAmount,INDEX(PaymentSchedule[ENDING BALANCE],ROW()-ROW(PaymentSchedule[[#Headers],[BEGINNING BALANCE]])-1)),"")</f>
        <v>2773746.546752701</v>
      </c>
      <c r="E187" s="31">
        <f ca="1">IF(PaymentSchedule[[#This Row],[PMT '#]]&lt;&gt;"",ScheduledPayment,"")</f>
        <v>23702.550880986142</v>
      </c>
      <c r="F18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7" s="31">
        <f ca="1">IF(PaymentSchedule[[#This Row],[PMT '#]]&lt;&gt;"",PaymentSchedule[[#This Row],[TOTAL PAYMENT]]-PaymentSchedule[[#This Row],[INTEREST]],"")</f>
        <v>8678.0904194090108</v>
      </c>
      <c r="I187" s="31">
        <f ca="1">IF(PaymentSchedule[[#This Row],[PMT '#]]&lt;&gt;"",PaymentSchedule[[#This Row],[BEGINNING BALANCE]]*(InterestRate/PaymentsPerYear),"")</f>
        <v>15024.460461577131</v>
      </c>
      <c r="J18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2765068.4563332922</v>
      </c>
      <c r="K187" s="31">
        <f ca="1">IF(PaymentSchedule[[#This Row],[PMT '#]]&lt;&gt;"",SUM(INDEX(PaymentSchedule[INTEREST],1,1):PaymentSchedule[[#This Row],[INTEREST]]),"")</f>
        <v>3163014.8605058631</v>
      </c>
    </row>
    <row r="188" spans="2:11" x14ac:dyDescent="0.45">
      <c r="B188" s="33">
        <f ca="1">IF(LoanIsGood,IF(ROW()-ROW(PaymentSchedule[[#Headers],[PMT '#]])&gt;ScheduledNumberOfPayments,"",ROW()-ROW(PaymentSchedule[[#Headers],[PMT '#]])),"")</f>
        <v>176</v>
      </c>
      <c r="C188" s="30">
        <f ca="1">IF(PaymentSchedule[[#This Row],[PMT '#]]&lt;&gt;"",EOMONTH(LoanStartDate,ROW(PaymentSchedule[[#This Row],[PMT '#]])-ROW(PaymentSchedule[[#Headers],[PMT '#]])-2)+DAY(LoanStartDate),"")</f>
        <v>50480</v>
      </c>
      <c r="D188" s="31">
        <f ca="1">IF(PaymentSchedule[[#This Row],[PMT '#]]&lt;&gt;"",IF(ROW()-ROW(PaymentSchedule[[#Headers],[BEGINNING BALANCE]])=1,LoanAmount,INDEX(PaymentSchedule[ENDING BALANCE],ROW()-ROW(PaymentSchedule[[#Headers],[BEGINNING BALANCE]])-1)),"")</f>
        <v>2765068.4563332922</v>
      </c>
      <c r="E188" s="31">
        <f ca="1">IF(PaymentSchedule[[#This Row],[PMT '#]]&lt;&gt;"",ScheduledPayment,"")</f>
        <v>23702.550880986142</v>
      </c>
      <c r="F18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8" s="31">
        <f ca="1">IF(PaymentSchedule[[#This Row],[PMT '#]]&lt;&gt;"",PaymentSchedule[[#This Row],[TOTAL PAYMENT]]-PaymentSchedule[[#This Row],[INTEREST]],"")</f>
        <v>8725.0967425141425</v>
      </c>
      <c r="I188" s="31">
        <f ca="1">IF(PaymentSchedule[[#This Row],[PMT '#]]&lt;&gt;"",PaymentSchedule[[#This Row],[BEGINNING BALANCE]]*(InterestRate/PaymentsPerYear),"")</f>
        <v>14977.454138472</v>
      </c>
      <c r="J18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2756343.3595907781</v>
      </c>
      <c r="K188" s="31">
        <f ca="1">IF(PaymentSchedule[[#This Row],[PMT '#]]&lt;&gt;"",SUM(INDEX(PaymentSchedule[INTEREST],1,1):PaymentSchedule[[#This Row],[INTEREST]]),"")</f>
        <v>3177992.3146443353</v>
      </c>
    </row>
    <row r="189" spans="2:11" x14ac:dyDescent="0.45">
      <c r="B189" s="33">
        <f ca="1">IF(LoanIsGood,IF(ROW()-ROW(PaymentSchedule[[#Headers],[PMT '#]])&gt;ScheduledNumberOfPayments,"",ROW()-ROW(PaymentSchedule[[#Headers],[PMT '#]])),"")</f>
        <v>177</v>
      </c>
      <c r="C189" s="30">
        <f ca="1">IF(PaymentSchedule[[#This Row],[PMT '#]]&lt;&gt;"",EOMONTH(LoanStartDate,ROW(PaymentSchedule[[#This Row],[PMT '#]])-ROW(PaymentSchedule[[#Headers],[PMT '#]])-2)+DAY(LoanStartDate),"")</f>
        <v>50511</v>
      </c>
      <c r="D189" s="31">
        <f ca="1">IF(PaymentSchedule[[#This Row],[PMT '#]]&lt;&gt;"",IF(ROW()-ROW(PaymentSchedule[[#Headers],[BEGINNING BALANCE]])=1,LoanAmount,INDEX(PaymentSchedule[ENDING BALANCE],ROW()-ROW(PaymentSchedule[[#Headers],[BEGINNING BALANCE]])-1)),"")</f>
        <v>2756343.3595907781</v>
      </c>
      <c r="E189" s="31">
        <f ca="1">IF(PaymentSchedule[[#This Row],[PMT '#]]&lt;&gt;"",ScheduledPayment,"")</f>
        <v>23702.550880986142</v>
      </c>
      <c r="F18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8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89" s="31">
        <f ca="1">IF(PaymentSchedule[[#This Row],[PMT '#]]&lt;&gt;"",PaymentSchedule[[#This Row],[TOTAL PAYMENT]]-PaymentSchedule[[#This Row],[INTEREST]],"")</f>
        <v>8772.3576832027593</v>
      </c>
      <c r="I189" s="31">
        <f ca="1">IF(PaymentSchedule[[#This Row],[PMT '#]]&lt;&gt;"",PaymentSchedule[[#This Row],[BEGINNING BALANCE]]*(InterestRate/PaymentsPerYear),"")</f>
        <v>14930.193197783383</v>
      </c>
      <c r="J18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2747571.0019075754</v>
      </c>
      <c r="K189" s="31">
        <f ca="1">IF(PaymentSchedule[[#This Row],[PMT '#]]&lt;&gt;"",SUM(INDEX(PaymentSchedule[INTEREST],1,1):PaymentSchedule[[#This Row],[INTEREST]]),"")</f>
        <v>3192922.5078421189</v>
      </c>
    </row>
    <row r="190" spans="2:11" x14ac:dyDescent="0.45">
      <c r="B190" s="33">
        <f ca="1">IF(LoanIsGood,IF(ROW()-ROW(PaymentSchedule[[#Headers],[PMT '#]])&gt;ScheduledNumberOfPayments,"",ROW()-ROW(PaymentSchedule[[#Headers],[PMT '#]])),"")</f>
        <v>178</v>
      </c>
      <c r="C190" s="30">
        <f ca="1">IF(PaymentSchedule[[#This Row],[PMT '#]]&lt;&gt;"",EOMONTH(LoanStartDate,ROW(PaymentSchedule[[#This Row],[PMT '#]])-ROW(PaymentSchedule[[#Headers],[PMT '#]])-2)+DAY(LoanStartDate),"")</f>
        <v>50541</v>
      </c>
      <c r="D190" s="31">
        <f ca="1">IF(PaymentSchedule[[#This Row],[PMT '#]]&lt;&gt;"",IF(ROW()-ROW(PaymentSchedule[[#Headers],[BEGINNING BALANCE]])=1,LoanAmount,INDEX(PaymentSchedule[ENDING BALANCE],ROW()-ROW(PaymentSchedule[[#Headers],[BEGINNING BALANCE]])-1)),"")</f>
        <v>2747571.0019075754</v>
      </c>
      <c r="E190" s="31">
        <f ca="1">IF(PaymentSchedule[[#This Row],[PMT '#]]&lt;&gt;"",ScheduledPayment,"")</f>
        <v>23702.550880986142</v>
      </c>
      <c r="F19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0" s="31">
        <f ca="1">IF(PaymentSchedule[[#This Row],[PMT '#]]&lt;&gt;"",PaymentSchedule[[#This Row],[TOTAL PAYMENT]]-PaymentSchedule[[#This Row],[INTEREST]],"")</f>
        <v>8819.8746206534415</v>
      </c>
      <c r="I190" s="31">
        <f ca="1">IF(PaymentSchedule[[#This Row],[PMT '#]]&lt;&gt;"",PaymentSchedule[[#This Row],[BEGINNING BALANCE]]*(InterestRate/PaymentsPerYear),"")</f>
        <v>14882.676260332701</v>
      </c>
      <c r="J19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2738751.1272869222</v>
      </c>
      <c r="K190" s="31">
        <f ca="1">IF(PaymentSchedule[[#This Row],[PMT '#]]&lt;&gt;"",SUM(INDEX(PaymentSchedule[INTEREST],1,1):PaymentSchedule[[#This Row],[INTEREST]]),"")</f>
        <v>3207805.1841024514</v>
      </c>
    </row>
    <row r="191" spans="2:11" x14ac:dyDescent="0.45">
      <c r="B191" s="33">
        <f ca="1">IF(LoanIsGood,IF(ROW()-ROW(PaymentSchedule[[#Headers],[PMT '#]])&gt;ScheduledNumberOfPayments,"",ROW()-ROW(PaymentSchedule[[#Headers],[PMT '#]])),"")</f>
        <v>179</v>
      </c>
      <c r="C191" s="30">
        <f ca="1">IF(PaymentSchedule[[#This Row],[PMT '#]]&lt;&gt;"",EOMONTH(LoanStartDate,ROW(PaymentSchedule[[#This Row],[PMT '#]])-ROW(PaymentSchedule[[#Headers],[PMT '#]])-2)+DAY(LoanStartDate),"")</f>
        <v>50572</v>
      </c>
      <c r="D191" s="31">
        <f ca="1">IF(PaymentSchedule[[#This Row],[PMT '#]]&lt;&gt;"",IF(ROW()-ROW(PaymentSchedule[[#Headers],[BEGINNING BALANCE]])=1,LoanAmount,INDEX(PaymentSchedule[ENDING BALANCE],ROW()-ROW(PaymentSchedule[[#Headers],[BEGINNING BALANCE]])-1)),"")</f>
        <v>2738751.1272869222</v>
      </c>
      <c r="E191" s="31">
        <f ca="1">IF(PaymentSchedule[[#This Row],[PMT '#]]&lt;&gt;"",ScheduledPayment,"")</f>
        <v>23702.550880986142</v>
      </c>
      <c r="F19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1" s="31">
        <f ca="1">IF(PaymentSchedule[[#This Row],[PMT '#]]&lt;&gt;"",PaymentSchedule[[#This Row],[TOTAL PAYMENT]]-PaymentSchedule[[#This Row],[INTEREST]],"")</f>
        <v>8867.6489415153137</v>
      </c>
      <c r="I191" s="31">
        <f ca="1">IF(PaymentSchedule[[#This Row],[PMT '#]]&lt;&gt;"",PaymentSchedule[[#This Row],[BEGINNING BALANCE]]*(InterestRate/PaymentsPerYear),"")</f>
        <v>14834.901939470828</v>
      </c>
      <c r="J19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2729883.4783454067</v>
      </c>
      <c r="K191" s="31">
        <f ca="1">IF(PaymentSchedule[[#This Row],[PMT '#]]&lt;&gt;"",SUM(INDEX(PaymentSchedule[INTEREST],1,1):PaymentSchedule[[#This Row],[INTEREST]]),"")</f>
        <v>3222640.0860419222</v>
      </c>
    </row>
    <row r="192" spans="2:11" x14ac:dyDescent="0.45">
      <c r="B192" s="33">
        <f ca="1">IF(LoanIsGood,IF(ROW()-ROW(PaymentSchedule[[#Headers],[PMT '#]])&gt;ScheduledNumberOfPayments,"",ROW()-ROW(PaymentSchedule[[#Headers],[PMT '#]])),"")</f>
        <v>180</v>
      </c>
      <c r="C192" s="30">
        <f ca="1">IF(PaymentSchedule[[#This Row],[PMT '#]]&lt;&gt;"",EOMONTH(LoanStartDate,ROW(PaymentSchedule[[#This Row],[PMT '#]])-ROW(PaymentSchedule[[#Headers],[PMT '#]])-2)+DAY(LoanStartDate),"")</f>
        <v>50602</v>
      </c>
      <c r="D192" s="31">
        <f ca="1">IF(PaymentSchedule[[#This Row],[PMT '#]]&lt;&gt;"",IF(ROW()-ROW(PaymentSchedule[[#Headers],[BEGINNING BALANCE]])=1,LoanAmount,INDEX(PaymentSchedule[ENDING BALANCE],ROW()-ROW(PaymentSchedule[[#Headers],[BEGINNING BALANCE]])-1)),"")</f>
        <v>2729883.4783454067</v>
      </c>
      <c r="E192" s="31">
        <f ca="1">IF(PaymentSchedule[[#This Row],[PMT '#]]&lt;&gt;"",ScheduledPayment,"")</f>
        <v>23702.550880986142</v>
      </c>
      <c r="F19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2" s="31">
        <f ca="1">IF(PaymentSchedule[[#This Row],[PMT '#]]&lt;&gt;"",PaymentSchedule[[#This Row],[TOTAL PAYMENT]]-PaymentSchedule[[#This Row],[INTEREST]],"")</f>
        <v>8915.6820399485223</v>
      </c>
      <c r="I192" s="31">
        <f ca="1">IF(PaymentSchedule[[#This Row],[PMT '#]]&lt;&gt;"",PaymentSchedule[[#This Row],[BEGINNING BALANCE]]*(InterestRate/PaymentsPerYear),"")</f>
        <v>14786.86884103762</v>
      </c>
      <c r="J19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2720967.7963054581</v>
      </c>
      <c r="K192" s="31">
        <f ca="1">IF(PaymentSchedule[[#This Row],[PMT '#]]&lt;&gt;"",SUM(INDEX(PaymentSchedule[INTEREST],1,1):PaymentSchedule[[#This Row],[INTEREST]]),"")</f>
        <v>3237426.9548829598</v>
      </c>
    </row>
    <row r="193" spans="2:11" x14ac:dyDescent="0.45">
      <c r="B193" s="33">
        <f ca="1">IF(LoanIsGood,IF(ROW()-ROW(PaymentSchedule[[#Headers],[PMT '#]])&gt;ScheduledNumberOfPayments,"",ROW()-ROW(PaymentSchedule[[#Headers],[PMT '#]])),"")</f>
        <v>181</v>
      </c>
      <c r="C193" s="30">
        <f ca="1">IF(PaymentSchedule[[#This Row],[PMT '#]]&lt;&gt;"",EOMONTH(LoanStartDate,ROW(PaymentSchedule[[#This Row],[PMT '#]])-ROW(PaymentSchedule[[#Headers],[PMT '#]])-2)+DAY(LoanStartDate),"")</f>
        <v>50633</v>
      </c>
      <c r="D193" s="31">
        <f ca="1">IF(PaymentSchedule[[#This Row],[PMT '#]]&lt;&gt;"",IF(ROW()-ROW(PaymentSchedule[[#Headers],[BEGINNING BALANCE]])=1,LoanAmount,INDEX(PaymentSchedule[ENDING BALANCE],ROW()-ROW(PaymentSchedule[[#Headers],[BEGINNING BALANCE]])-1)),"")</f>
        <v>2720967.7963054581</v>
      </c>
      <c r="E193" s="31">
        <f ca="1">IF(PaymentSchedule[[#This Row],[PMT '#]]&lt;&gt;"",ScheduledPayment,"")</f>
        <v>23702.550880986142</v>
      </c>
      <c r="F19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3" s="31">
        <f ca="1">IF(PaymentSchedule[[#This Row],[PMT '#]]&lt;&gt;"",PaymentSchedule[[#This Row],[TOTAL PAYMENT]]-PaymentSchedule[[#This Row],[INTEREST]],"")</f>
        <v>8963.9753176649101</v>
      </c>
      <c r="I193" s="31">
        <f ca="1">IF(PaymentSchedule[[#This Row],[PMT '#]]&lt;&gt;"",PaymentSchedule[[#This Row],[BEGINNING BALANCE]]*(InterestRate/PaymentsPerYear),"")</f>
        <v>14738.575563321232</v>
      </c>
      <c r="J19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2712003.8209877932</v>
      </c>
      <c r="K193" s="31">
        <f ca="1">IF(PaymentSchedule[[#This Row],[PMT '#]]&lt;&gt;"",SUM(INDEX(PaymentSchedule[INTEREST],1,1):PaymentSchedule[[#This Row],[INTEREST]]),"")</f>
        <v>3252165.5304462812</v>
      </c>
    </row>
    <row r="194" spans="2:11" x14ac:dyDescent="0.45">
      <c r="B194" s="33">
        <f ca="1">IF(LoanIsGood,IF(ROW()-ROW(PaymentSchedule[[#Headers],[PMT '#]])&gt;ScheduledNumberOfPayments,"",ROW()-ROW(PaymentSchedule[[#Headers],[PMT '#]])),"")</f>
        <v>182</v>
      </c>
      <c r="C194" s="30">
        <f ca="1">IF(PaymentSchedule[[#This Row],[PMT '#]]&lt;&gt;"",EOMONTH(LoanStartDate,ROW(PaymentSchedule[[#This Row],[PMT '#]])-ROW(PaymentSchedule[[#Headers],[PMT '#]])-2)+DAY(LoanStartDate),"")</f>
        <v>50664</v>
      </c>
      <c r="D194" s="31">
        <f ca="1">IF(PaymentSchedule[[#This Row],[PMT '#]]&lt;&gt;"",IF(ROW()-ROW(PaymentSchedule[[#Headers],[BEGINNING BALANCE]])=1,LoanAmount,INDEX(PaymentSchedule[ENDING BALANCE],ROW()-ROW(PaymentSchedule[[#Headers],[BEGINNING BALANCE]])-1)),"")</f>
        <v>2712003.8209877932</v>
      </c>
      <c r="E194" s="31">
        <f ca="1">IF(PaymentSchedule[[#This Row],[PMT '#]]&lt;&gt;"",ScheduledPayment,"")</f>
        <v>23702.550880986142</v>
      </c>
      <c r="F19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4" s="31">
        <f ca="1">IF(PaymentSchedule[[#This Row],[PMT '#]]&lt;&gt;"",PaymentSchedule[[#This Row],[TOTAL PAYMENT]]-PaymentSchedule[[#This Row],[INTEREST]],"")</f>
        <v>9012.5301839689291</v>
      </c>
      <c r="I194" s="31">
        <f ca="1">IF(PaymentSchedule[[#This Row],[PMT '#]]&lt;&gt;"",PaymentSchedule[[#This Row],[BEGINNING BALANCE]]*(InterestRate/PaymentsPerYear),"")</f>
        <v>14690.020697017213</v>
      </c>
      <c r="J19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2702991.2908038241</v>
      </c>
      <c r="K194" s="31">
        <f ca="1">IF(PaymentSchedule[[#This Row],[PMT '#]]&lt;&gt;"",SUM(INDEX(PaymentSchedule[INTEREST],1,1):PaymentSchedule[[#This Row],[INTEREST]]),"")</f>
        <v>3266855.5511432984</v>
      </c>
    </row>
    <row r="195" spans="2:11" x14ac:dyDescent="0.45">
      <c r="B195" s="33">
        <f ca="1">IF(LoanIsGood,IF(ROW()-ROW(PaymentSchedule[[#Headers],[PMT '#]])&gt;ScheduledNumberOfPayments,"",ROW()-ROW(PaymentSchedule[[#Headers],[PMT '#]])),"")</f>
        <v>183</v>
      </c>
      <c r="C195" s="30">
        <f ca="1">IF(PaymentSchedule[[#This Row],[PMT '#]]&lt;&gt;"",EOMONTH(LoanStartDate,ROW(PaymentSchedule[[#This Row],[PMT '#]])-ROW(PaymentSchedule[[#Headers],[PMT '#]])-2)+DAY(LoanStartDate),"")</f>
        <v>50694</v>
      </c>
      <c r="D195" s="31">
        <f ca="1">IF(PaymentSchedule[[#This Row],[PMT '#]]&lt;&gt;"",IF(ROW()-ROW(PaymentSchedule[[#Headers],[BEGINNING BALANCE]])=1,LoanAmount,INDEX(PaymentSchedule[ENDING BALANCE],ROW()-ROW(PaymentSchedule[[#Headers],[BEGINNING BALANCE]])-1)),"")</f>
        <v>2702991.2908038241</v>
      </c>
      <c r="E195" s="31">
        <f ca="1">IF(PaymentSchedule[[#This Row],[PMT '#]]&lt;&gt;"",ScheduledPayment,"")</f>
        <v>23702.550880986142</v>
      </c>
      <c r="F19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5" s="31">
        <f ca="1">IF(PaymentSchedule[[#This Row],[PMT '#]]&lt;&gt;"",PaymentSchedule[[#This Row],[TOTAL PAYMENT]]-PaymentSchedule[[#This Row],[INTEREST]],"")</f>
        <v>9061.3480557987605</v>
      </c>
      <c r="I195" s="31">
        <f ca="1">IF(PaymentSchedule[[#This Row],[PMT '#]]&lt;&gt;"",PaymentSchedule[[#This Row],[BEGINNING BALANCE]]*(InterestRate/PaymentsPerYear),"")</f>
        <v>14641.202825187382</v>
      </c>
      <c r="J19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2693929.9427480255</v>
      </c>
      <c r="K195" s="31">
        <f ca="1">IF(PaymentSchedule[[#This Row],[PMT '#]]&lt;&gt;"",SUM(INDEX(PaymentSchedule[INTEREST],1,1):PaymentSchedule[[#This Row],[INTEREST]]),"")</f>
        <v>3281496.7539684856</v>
      </c>
    </row>
    <row r="196" spans="2:11" x14ac:dyDescent="0.45">
      <c r="B196" s="33">
        <f ca="1">IF(LoanIsGood,IF(ROW()-ROW(PaymentSchedule[[#Headers],[PMT '#]])&gt;ScheduledNumberOfPayments,"",ROW()-ROW(PaymentSchedule[[#Headers],[PMT '#]])),"")</f>
        <v>184</v>
      </c>
      <c r="C196" s="30">
        <f ca="1">IF(PaymentSchedule[[#This Row],[PMT '#]]&lt;&gt;"",EOMONTH(LoanStartDate,ROW(PaymentSchedule[[#This Row],[PMT '#]])-ROW(PaymentSchedule[[#Headers],[PMT '#]])-2)+DAY(LoanStartDate),"")</f>
        <v>50725</v>
      </c>
      <c r="D196" s="31">
        <f ca="1">IF(PaymentSchedule[[#This Row],[PMT '#]]&lt;&gt;"",IF(ROW()-ROW(PaymentSchedule[[#Headers],[BEGINNING BALANCE]])=1,LoanAmount,INDEX(PaymentSchedule[ENDING BALANCE],ROW()-ROW(PaymentSchedule[[#Headers],[BEGINNING BALANCE]])-1)),"")</f>
        <v>2693929.9427480255</v>
      </c>
      <c r="E196" s="31">
        <f ca="1">IF(PaymentSchedule[[#This Row],[PMT '#]]&lt;&gt;"",ScheduledPayment,"")</f>
        <v>23702.550880986142</v>
      </c>
      <c r="F19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6" s="31">
        <f ca="1">IF(PaymentSchedule[[#This Row],[PMT '#]]&lt;&gt;"",PaymentSchedule[[#This Row],[TOTAL PAYMENT]]-PaymentSchedule[[#This Row],[INTEREST]],"")</f>
        <v>9110.4303577676692</v>
      </c>
      <c r="I196" s="31">
        <f ca="1">IF(PaymentSchedule[[#This Row],[PMT '#]]&lt;&gt;"",PaymentSchedule[[#This Row],[BEGINNING BALANCE]]*(InterestRate/PaymentsPerYear),"")</f>
        <v>14592.120523218473</v>
      </c>
      <c r="J19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2684819.5123902578</v>
      </c>
      <c r="K196" s="31">
        <f ca="1">IF(PaymentSchedule[[#This Row],[PMT '#]]&lt;&gt;"",SUM(INDEX(PaymentSchedule[INTEREST],1,1):PaymentSchedule[[#This Row],[INTEREST]]),"")</f>
        <v>3296088.8744917042</v>
      </c>
    </row>
    <row r="197" spans="2:11" x14ac:dyDescent="0.45">
      <c r="B197" s="33">
        <f ca="1">IF(LoanIsGood,IF(ROW()-ROW(PaymentSchedule[[#Headers],[PMT '#]])&gt;ScheduledNumberOfPayments,"",ROW()-ROW(PaymentSchedule[[#Headers],[PMT '#]])),"")</f>
        <v>185</v>
      </c>
      <c r="C197" s="30">
        <f ca="1">IF(PaymentSchedule[[#This Row],[PMT '#]]&lt;&gt;"",EOMONTH(LoanStartDate,ROW(PaymentSchedule[[#This Row],[PMT '#]])-ROW(PaymentSchedule[[#Headers],[PMT '#]])-2)+DAY(LoanStartDate),"")</f>
        <v>50755</v>
      </c>
      <c r="D197" s="31">
        <f ca="1">IF(PaymentSchedule[[#This Row],[PMT '#]]&lt;&gt;"",IF(ROW()-ROW(PaymentSchedule[[#Headers],[BEGINNING BALANCE]])=1,LoanAmount,INDEX(PaymentSchedule[ENDING BALANCE],ROW()-ROW(PaymentSchedule[[#Headers],[BEGINNING BALANCE]])-1)),"")</f>
        <v>2684819.5123902578</v>
      </c>
      <c r="E197" s="31">
        <f ca="1">IF(PaymentSchedule[[#This Row],[PMT '#]]&lt;&gt;"",ScheduledPayment,"")</f>
        <v>23702.550880986142</v>
      </c>
      <c r="F19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7" s="31">
        <f ca="1">IF(PaymentSchedule[[#This Row],[PMT '#]]&lt;&gt;"",PaymentSchedule[[#This Row],[TOTAL PAYMENT]]-PaymentSchedule[[#This Row],[INTEREST]],"")</f>
        <v>9159.7785222055791</v>
      </c>
      <c r="I197" s="31">
        <f ca="1">IF(PaymentSchedule[[#This Row],[PMT '#]]&lt;&gt;"",PaymentSchedule[[#This Row],[BEGINNING BALANCE]]*(InterestRate/PaymentsPerYear),"")</f>
        <v>14542.772358780563</v>
      </c>
      <c r="J19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2675659.7338680523</v>
      </c>
      <c r="K197" s="31">
        <f ca="1">IF(PaymentSchedule[[#This Row],[PMT '#]]&lt;&gt;"",SUM(INDEX(PaymentSchedule[INTEREST],1,1):PaymentSchedule[[#This Row],[INTEREST]]),"")</f>
        <v>3310631.6468504849</v>
      </c>
    </row>
    <row r="198" spans="2:11" x14ac:dyDescent="0.45">
      <c r="B198" s="33">
        <f ca="1">IF(LoanIsGood,IF(ROW()-ROW(PaymentSchedule[[#Headers],[PMT '#]])&gt;ScheduledNumberOfPayments,"",ROW()-ROW(PaymentSchedule[[#Headers],[PMT '#]])),"")</f>
        <v>186</v>
      </c>
      <c r="C198" s="30">
        <f ca="1">IF(PaymentSchedule[[#This Row],[PMT '#]]&lt;&gt;"",EOMONTH(LoanStartDate,ROW(PaymentSchedule[[#This Row],[PMT '#]])-ROW(PaymentSchedule[[#Headers],[PMT '#]])-2)+DAY(LoanStartDate),"")</f>
        <v>50786</v>
      </c>
      <c r="D198" s="31">
        <f ca="1">IF(PaymentSchedule[[#This Row],[PMT '#]]&lt;&gt;"",IF(ROW()-ROW(PaymentSchedule[[#Headers],[BEGINNING BALANCE]])=1,LoanAmount,INDEX(PaymentSchedule[ENDING BALANCE],ROW()-ROW(PaymentSchedule[[#Headers],[BEGINNING BALANCE]])-1)),"")</f>
        <v>2675659.7338680523</v>
      </c>
      <c r="E198" s="31">
        <f ca="1">IF(PaymentSchedule[[#This Row],[PMT '#]]&lt;&gt;"",ScheduledPayment,"")</f>
        <v>23702.550880986142</v>
      </c>
      <c r="F19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8" s="31">
        <f ca="1">IF(PaymentSchedule[[#This Row],[PMT '#]]&lt;&gt;"",PaymentSchedule[[#This Row],[TOTAL PAYMENT]]-PaymentSchedule[[#This Row],[INTEREST]],"")</f>
        <v>9209.3939892008584</v>
      </c>
      <c r="I198" s="31">
        <f ca="1">IF(PaymentSchedule[[#This Row],[PMT '#]]&lt;&gt;"",PaymentSchedule[[#This Row],[BEGINNING BALANCE]]*(InterestRate/PaymentsPerYear),"")</f>
        <v>14493.156891785284</v>
      </c>
      <c r="J19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2666450.3398788515</v>
      </c>
      <c r="K198" s="31">
        <f ca="1">IF(PaymentSchedule[[#This Row],[PMT '#]]&lt;&gt;"",SUM(INDEX(PaymentSchedule[INTEREST],1,1):PaymentSchedule[[#This Row],[INTEREST]]),"")</f>
        <v>3325124.80374227</v>
      </c>
    </row>
    <row r="199" spans="2:11" x14ac:dyDescent="0.45">
      <c r="B199" s="33">
        <f ca="1">IF(LoanIsGood,IF(ROW()-ROW(PaymentSchedule[[#Headers],[PMT '#]])&gt;ScheduledNumberOfPayments,"",ROW()-ROW(PaymentSchedule[[#Headers],[PMT '#]])),"")</f>
        <v>187</v>
      </c>
      <c r="C199" s="30">
        <f ca="1">IF(PaymentSchedule[[#This Row],[PMT '#]]&lt;&gt;"",EOMONTH(LoanStartDate,ROW(PaymentSchedule[[#This Row],[PMT '#]])-ROW(PaymentSchedule[[#Headers],[PMT '#]])-2)+DAY(LoanStartDate),"")</f>
        <v>50817</v>
      </c>
      <c r="D199" s="31">
        <f ca="1">IF(PaymentSchedule[[#This Row],[PMT '#]]&lt;&gt;"",IF(ROW()-ROW(PaymentSchedule[[#Headers],[BEGINNING BALANCE]])=1,LoanAmount,INDEX(PaymentSchedule[ENDING BALANCE],ROW()-ROW(PaymentSchedule[[#Headers],[BEGINNING BALANCE]])-1)),"")</f>
        <v>2666450.3398788515</v>
      </c>
      <c r="E199" s="31">
        <f ca="1">IF(PaymentSchedule[[#This Row],[PMT '#]]&lt;&gt;"",ScheduledPayment,"")</f>
        <v>23702.550880986142</v>
      </c>
      <c r="F19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19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199" s="31">
        <f ca="1">IF(PaymentSchedule[[#This Row],[PMT '#]]&lt;&gt;"",PaymentSchedule[[#This Row],[TOTAL PAYMENT]]-PaymentSchedule[[#This Row],[INTEREST]],"")</f>
        <v>9259.2782066423624</v>
      </c>
      <c r="I199" s="31">
        <f ca="1">IF(PaymentSchedule[[#This Row],[PMT '#]]&lt;&gt;"",PaymentSchedule[[#This Row],[BEGINNING BALANCE]]*(InterestRate/PaymentsPerYear),"")</f>
        <v>14443.27267434378</v>
      </c>
      <c r="J19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2657191.0616722093</v>
      </c>
      <c r="K199" s="31">
        <f ca="1">IF(PaymentSchedule[[#This Row],[PMT '#]]&lt;&gt;"",SUM(INDEX(PaymentSchedule[INTEREST],1,1):PaymentSchedule[[#This Row],[INTEREST]]),"")</f>
        <v>3339568.0764166135</v>
      </c>
    </row>
    <row r="200" spans="2:11" x14ac:dyDescent="0.45">
      <c r="B200" s="33">
        <f ca="1">IF(LoanIsGood,IF(ROW()-ROW(PaymentSchedule[[#Headers],[PMT '#]])&gt;ScheduledNumberOfPayments,"",ROW()-ROW(PaymentSchedule[[#Headers],[PMT '#]])),"")</f>
        <v>188</v>
      </c>
      <c r="C200" s="30">
        <f ca="1">IF(PaymentSchedule[[#This Row],[PMT '#]]&lt;&gt;"",EOMONTH(LoanStartDate,ROW(PaymentSchedule[[#This Row],[PMT '#]])-ROW(PaymentSchedule[[#Headers],[PMT '#]])-2)+DAY(LoanStartDate),"")</f>
        <v>50845</v>
      </c>
      <c r="D200" s="31">
        <f ca="1">IF(PaymentSchedule[[#This Row],[PMT '#]]&lt;&gt;"",IF(ROW()-ROW(PaymentSchedule[[#Headers],[BEGINNING BALANCE]])=1,LoanAmount,INDEX(PaymentSchedule[ENDING BALANCE],ROW()-ROW(PaymentSchedule[[#Headers],[BEGINNING BALANCE]])-1)),"")</f>
        <v>2657191.0616722093</v>
      </c>
      <c r="E200" s="31">
        <f ca="1">IF(PaymentSchedule[[#This Row],[PMT '#]]&lt;&gt;"",ScheduledPayment,"")</f>
        <v>23702.550880986142</v>
      </c>
      <c r="F20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0" s="31">
        <f ca="1">IF(PaymentSchedule[[#This Row],[PMT '#]]&lt;&gt;"",PaymentSchedule[[#This Row],[TOTAL PAYMENT]]-PaymentSchedule[[#This Row],[INTEREST]],"")</f>
        <v>9309.4326302616755</v>
      </c>
      <c r="I200" s="31">
        <f ca="1">IF(PaymentSchedule[[#This Row],[PMT '#]]&lt;&gt;"",PaymentSchedule[[#This Row],[BEGINNING BALANCE]]*(InterestRate/PaymentsPerYear),"")</f>
        <v>14393.118250724467</v>
      </c>
      <c r="J20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2647881.6290419474</v>
      </c>
      <c r="K200" s="31">
        <f ca="1">IF(PaymentSchedule[[#This Row],[PMT '#]]&lt;&gt;"",SUM(INDEX(PaymentSchedule[INTEREST],1,1):PaymentSchedule[[#This Row],[INTEREST]]),"")</f>
        <v>3353961.1946673379</v>
      </c>
    </row>
    <row r="201" spans="2:11" x14ac:dyDescent="0.45">
      <c r="B201" s="33">
        <f ca="1">IF(LoanIsGood,IF(ROW()-ROW(PaymentSchedule[[#Headers],[PMT '#]])&gt;ScheduledNumberOfPayments,"",ROW()-ROW(PaymentSchedule[[#Headers],[PMT '#]])),"")</f>
        <v>189</v>
      </c>
      <c r="C201" s="30">
        <f ca="1">IF(PaymentSchedule[[#This Row],[PMT '#]]&lt;&gt;"",EOMONTH(LoanStartDate,ROW(PaymentSchedule[[#This Row],[PMT '#]])-ROW(PaymentSchedule[[#Headers],[PMT '#]])-2)+DAY(LoanStartDate),"")</f>
        <v>50876</v>
      </c>
      <c r="D201" s="31">
        <f ca="1">IF(PaymentSchedule[[#This Row],[PMT '#]]&lt;&gt;"",IF(ROW()-ROW(PaymentSchedule[[#Headers],[BEGINNING BALANCE]])=1,LoanAmount,INDEX(PaymentSchedule[ENDING BALANCE],ROW()-ROW(PaymentSchedule[[#Headers],[BEGINNING BALANCE]])-1)),"")</f>
        <v>2647881.6290419474</v>
      </c>
      <c r="E201" s="31">
        <f ca="1">IF(PaymentSchedule[[#This Row],[PMT '#]]&lt;&gt;"",ScheduledPayment,"")</f>
        <v>23702.550880986142</v>
      </c>
      <c r="F20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1" s="31">
        <f ca="1">IF(PaymentSchedule[[#This Row],[PMT '#]]&lt;&gt;"",PaymentSchedule[[#This Row],[TOTAL PAYMENT]]-PaymentSchedule[[#This Row],[INTEREST]],"")</f>
        <v>9359.8587236755939</v>
      </c>
      <c r="I201" s="31">
        <f ca="1">IF(PaymentSchedule[[#This Row],[PMT '#]]&lt;&gt;"",PaymentSchedule[[#This Row],[BEGINNING BALANCE]]*(InterestRate/PaymentsPerYear),"")</f>
        <v>14342.692157310548</v>
      </c>
      <c r="J20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2638521.7703182721</v>
      </c>
      <c r="K201" s="31">
        <f ca="1">IF(PaymentSchedule[[#This Row],[PMT '#]]&lt;&gt;"",SUM(INDEX(PaymentSchedule[INTEREST],1,1):PaymentSchedule[[#This Row],[INTEREST]]),"")</f>
        <v>3368303.8868246484</v>
      </c>
    </row>
    <row r="202" spans="2:11" x14ac:dyDescent="0.45">
      <c r="B202" s="33">
        <f ca="1">IF(LoanIsGood,IF(ROW()-ROW(PaymentSchedule[[#Headers],[PMT '#]])&gt;ScheduledNumberOfPayments,"",ROW()-ROW(PaymentSchedule[[#Headers],[PMT '#]])),"")</f>
        <v>190</v>
      </c>
      <c r="C202" s="30">
        <f ca="1">IF(PaymentSchedule[[#This Row],[PMT '#]]&lt;&gt;"",EOMONTH(LoanStartDate,ROW(PaymentSchedule[[#This Row],[PMT '#]])-ROW(PaymentSchedule[[#Headers],[PMT '#]])-2)+DAY(LoanStartDate),"")</f>
        <v>50906</v>
      </c>
      <c r="D202" s="31">
        <f ca="1">IF(PaymentSchedule[[#This Row],[PMT '#]]&lt;&gt;"",IF(ROW()-ROW(PaymentSchedule[[#Headers],[BEGINNING BALANCE]])=1,LoanAmount,INDEX(PaymentSchedule[ENDING BALANCE],ROW()-ROW(PaymentSchedule[[#Headers],[BEGINNING BALANCE]])-1)),"")</f>
        <v>2638521.7703182721</v>
      </c>
      <c r="E202" s="31">
        <f ca="1">IF(PaymentSchedule[[#This Row],[PMT '#]]&lt;&gt;"",ScheduledPayment,"")</f>
        <v>23702.550880986142</v>
      </c>
      <c r="F20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2" s="31">
        <f ca="1">IF(PaymentSchedule[[#This Row],[PMT '#]]&lt;&gt;"",PaymentSchedule[[#This Row],[TOTAL PAYMENT]]-PaymentSchedule[[#This Row],[INTEREST]],"")</f>
        <v>9410.5579584288353</v>
      </c>
      <c r="I202" s="31">
        <f ca="1">IF(PaymentSchedule[[#This Row],[PMT '#]]&lt;&gt;"",PaymentSchedule[[#This Row],[BEGINNING BALANCE]]*(InterestRate/PaymentsPerYear),"")</f>
        <v>14291.992922557307</v>
      </c>
      <c r="J20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2629111.2123598433</v>
      </c>
      <c r="K202" s="31">
        <f ca="1">IF(PaymentSchedule[[#This Row],[PMT '#]]&lt;&gt;"",SUM(INDEX(PaymentSchedule[INTEREST],1,1):PaymentSchedule[[#This Row],[INTEREST]]),"")</f>
        <v>3382595.8797472059</v>
      </c>
    </row>
    <row r="203" spans="2:11" x14ac:dyDescent="0.45">
      <c r="B203" s="33">
        <f ca="1">IF(LoanIsGood,IF(ROW()-ROW(PaymentSchedule[[#Headers],[PMT '#]])&gt;ScheduledNumberOfPayments,"",ROW()-ROW(PaymentSchedule[[#Headers],[PMT '#]])),"")</f>
        <v>191</v>
      </c>
      <c r="C203" s="30">
        <f ca="1">IF(PaymentSchedule[[#This Row],[PMT '#]]&lt;&gt;"",EOMONTH(LoanStartDate,ROW(PaymentSchedule[[#This Row],[PMT '#]])-ROW(PaymentSchedule[[#Headers],[PMT '#]])-2)+DAY(LoanStartDate),"")</f>
        <v>50937</v>
      </c>
      <c r="D203" s="31">
        <f ca="1">IF(PaymentSchedule[[#This Row],[PMT '#]]&lt;&gt;"",IF(ROW()-ROW(PaymentSchedule[[#Headers],[BEGINNING BALANCE]])=1,LoanAmount,INDEX(PaymentSchedule[ENDING BALANCE],ROW()-ROW(PaymentSchedule[[#Headers],[BEGINNING BALANCE]])-1)),"")</f>
        <v>2629111.2123598433</v>
      </c>
      <c r="E203" s="31">
        <f ca="1">IF(PaymentSchedule[[#This Row],[PMT '#]]&lt;&gt;"",ScheduledPayment,"")</f>
        <v>23702.550880986142</v>
      </c>
      <c r="F20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3" s="31">
        <f ca="1">IF(PaymentSchedule[[#This Row],[PMT '#]]&lt;&gt;"",PaymentSchedule[[#This Row],[TOTAL PAYMENT]]-PaymentSchedule[[#This Row],[INTEREST]],"")</f>
        <v>9461.5318140369909</v>
      </c>
      <c r="I203" s="31">
        <f ca="1">IF(PaymentSchedule[[#This Row],[PMT '#]]&lt;&gt;"",PaymentSchedule[[#This Row],[BEGINNING BALANCE]]*(InterestRate/PaymentsPerYear),"")</f>
        <v>14241.019066949151</v>
      </c>
      <c r="J20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2619649.6805458064</v>
      </c>
      <c r="K203" s="31">
        <f ca="1">IF(PaymentSchedule[[#This Row],[PMT '#]]&lt;&gt;"",SUM(INDEX(PaymentSchedule[INTEREST],1,1):PaymentSchedule[[#This Row],[INTEREST]]),"")</f>
        <v>3396836.8988141553</v>
      </c>
    </row>
    <row r="204" spans="2:11" x14ac:dyDescent="0.45">
      <c r="B204" s="33">
        <f ca="1">IF(LoanIsGood,IF(ROW()-ROW(PaymentSchedule[[#Headers],[PMT '#]])&gt;ScheduledNumberOfPayments,"",ROW()-ROW(PaymentSchedule[[#Headers],[PMT '#]])),"")</f>
        <v>192</v>
      </c>
      <c r="C204" s="30">
        <f ca="1">IF(PaymentSchedule[[#This Row],[PMT '#]]&lt;&gt;"",EOMONTH(LoanStartDate,ROW(PaymentSchedule[[#This Row],[PMT '#]])-ROW(PaymentSchedule[[#Headers],[PMT '#]])-2)+DAY(LoanStartDate),"")</f>
        <v>50967</v>
      </c>
      <c r="D204" s="31">
        <f ca="1">IF(PaymentSchedule[[#This Row],[PMT '#]]&lt;&gt;"",IF(ROW()-ROW(PaymentSchedule[[#Headers],[BEGINNING BALANCE]])=1,LoanAmount,INDEX(PaymentSchedule[ENDING BALANCE],ROW()-ROW(PaymentSchedule[[#Headers],[BEGINNING BALANCE]])-1)),"")</f>
        <v>2619649.6805458064</v>
      </c>
      <c r="E204" s="31">
        <f ca="1">IF(PaymentSchedule[[#This Row],[PMT '#]]&lt;&gt;"",ScheduledPayment,"")</f>
        <v>23702.550880986142</v>
      </c>
      <c r="F20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4" s="31">
        <f ca="1">IF(PaymentSchedule[[#This Row],[PMT '#]]&lt;&gt;"",PaymentSchedule[[#This Row],[TOTAL PAYMENT]]-PaymentSchedule[[#This Row],[INTEREST]],"")</f>
        <v>9512.78177802969</v>
      </c>
      <c r="I204" s="31">
        <f ca="1">IF(PaymentSchedule[[#This Row],[PMT '#]]&lt;&gt;"",PaymentSchedule[[#This Row],[BEGINNING BALANCE]]*(InterestRate/PaymentsPerYear),"")</f>
        <v>14189.769102956452</v>
      </c>
      <c r="J20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2610136.8987677768</v>
      </c>
      <c r="K204" s="31">
        <f ca="1">IF(PaymentSchedule[[#This Row],[PMT '#]]&lt;&gt;"",SUM(INDEX(PaymentSchedule[INTEREST],1,1):PaymentSchedule[[#This Row],[INTEREST]]),"")</f>
        <v>3411026.6679171119</v>
      </c>
    </row>
    <row r="205" spans="2:11" x14ac:dyDescent="0.45">
      <c r="B205" s="33">
        <f ca="1">IF(LoanIsGood,IF(ROW()-ROW(PaymentSchedule[[#Headers],[PMT '#]])&gt;ScheduledNumberOfPayments,"",ROW()-ROW(PaymentSchedule[[#Headers],[PMT '#]])),"")</f>
        <v>193</v>
      </c>
      <c r="C205" s="30">
        <f ca="1">IF(PaymentSchedule[[#This Row],[PMT '#]]&lt;&gt;"",EOMONTH(LoanStartDate,ROW(PaymentSchedule[[#This Row],[PMT '#]])-ROW(PaymentSchedule[[#Headers],[PMT '#]])-2)+DAY(LoanStartDate),"")</f>
        <v>50998</v>
      </c>
      <c r="D205" s="31">
        <f ca="1">IF(PaymentSchedule[[#This Row],[PMT '#]]&lt;&gt;"",IF(ROW()-ROW(PaymentSchedule[[#Headers],[BEGINNING BALANCE]])=1,LoanAmount,INDEX(PaymentSchedule[ENDING BALANCE],ROW()-ROW(PaymentSchedule[[#Headers],[BEGINNING BALANCE]])-1)),"")</f>
        <v>2610136.8987677768</v>
      </c>
      <c r="E205" s="31">
        <f ca="1">IF(PaymentSchedule[[#This Row],[PMT '#]]&lt;&gt;"",ScheduledPayment,"")</f>
        <v>23702.550880986142</v>
      </c>
      <c r="F20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5" s="31">
        <f ca="1">IF(PaymentSchedule[[#This Row],[PMT '#]]&lt;&gt;"",PaymentSchedule[[#This Row],[TOTAL PAYMENT]]-PaymentSchedule[[#This Row],[INTEREST]],"")</f>
        <v>9564.3093459940173</v>
      </c>
      <c r="I205" s="31">
        <f ca="1">IF(PaymentSchedule[[#This Row],[PMT '#]]&lt;&gt;"",PaymentSchedule[[#This Row],[BEGINNING BALANCE]]*(InterestRate/PaymentsPerYear),"")</f>
        <v>14138.241534992125</v>
      </c>
      <c r="J20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2600572.5894217826</v>
      </c>
      <c r="K205" s="31">
        <f ca="1">IF(PaymentSchedule[[#This Row],[PMT '#]]&lt;&gt;"",SUM(INDEX(PaymentSchedule[INTEREST],1,1):PaymentSchedule[[#This Row],[INTEREST]]),"")</f>
        <v>3425164.909452104</v>
      </c>
    </row>
    <row r="206" spans="2:11" x14ac:dyDescent="0.45">
      <c r="B206" s="33">
        <f ca="1">IF(LoanIsGood,IF(ROW()-ROW(PaymentSchedule[[#Headers],[PMT '#]])&gt;ScheduledNumberOfPayments,"",ROW()-ROW(PaymentSchedule[[#Headers],[PMT '#]])),"")</f>
        <v>194</v>
      </c>
      <c r="C206" s="30">
        <f ca="1">IF(PaymentSchedule[[#This Row],[PMT '#]]&lt;&gt;"",EOMONTH(LoanStartDate,ROW(PaymentSchedule[[#This Row],[PMT '#]])-ROW(PaymentSchedule[[#Headers],[PMT '#]])-2)+DAY(LoanStartDate),"")</f>
        <v>51029</v>
      </c>
      <c r="D206" s="31">
        <f ca="1">IF(PaymentSchedule[[#This Row],[PMT '#]]&lt;&gt;"",IF(ROW()-ROW(PaymentSchedule[[#Headers],[BEGINNING BALANCE]])=1,LoanAmount,INDEX(PaymentSchedule[ENDING BALANCE],ROW()-ROW(PaymentSchedule[[#Headers],[BEGINNING BALANCE]])-1)),"")</f>
        <v>2600572.5894217826</v>
      </c>
      <c r="E206" s="31">
        <f ca="1">IF(PaymentSchedule[[#This Row],[PMT '#]]&lt;&gt;"",ScheduledPayment,"")</f>
        <v>23702.550880986142</v>
      </c>
      <c r="F20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6" s="31">
        <f ca="1">IF(PaymentSchedule[[#This Row],[PMT '#]]&lt;&gt;"",PaymentSchedule[[#This Row],[TOTAL PAYMENT]]-PaymentSchedule[[#This Row],[INTEREST]],"")</f>
        <v>9616.1160216181524</v>
      </c>
      <c r="I206" s="31">
        <f ca="1">IF(PaymentSchedule[[#This Row],[PMT '#]]&lt;&gt;"",PaymentSchedule[[#This Row],[BEGINNING BALANCE]]*(InterestRate/PaymentsPerYear),"")</f>
        <v>14086.43485936799</v>
      </c>
      <c r="J20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2590956.4734001644</v>
      </c>
      <c r="K206" s="31">
        <f ca="1">IF(PaymentSchedule[[#This Row],[PMT '#]]&lt;&gt;"",SUM(INDEX(PaymentSchedule[INTEREST],1,1):PaymentSchedule[[#This Row],[INTEREST]]),"")</f>
        <v>3439251.344311472</v>
      </c>
    </row>
    <row r="207" spans="2:11" x14ac:dyDescent="0.45">
      <c r="B207" s="33">
        <f ca="1">IF(LoanIsGood,IF(ROW()-ROW(PaymentSchedule[[#Headers],[PMT '#]])&gt;ScheduledNumberOfPayments,"",ROW()-ROW(PaymentSchedule[[#Headers],[PMT '#]])),"")</f>
        <v>195</v>
      </c>
      <c r="C207" s="30">
        <f ca="1">IF(PaymentSchedule[[#This Row],[PMT '#]]&lt;&gt;"",EOMONTH(LoanStartDate,ROW(PaymentSchedule[[#This Row],[PMT '#]])-ROW(PaymentSchedule[[#Headers],[PMT '#]])-2)+DAY(LoanStartDate),"")</f>
        <v>51059</v>
      </c>
      <c r="D207" s="31">
        <f ca="1">IF(PaymentSchedule[[#This Row],[PMT '#]]&lt;&gt;"",IF(ROW()-ROW(PaymentSchedule[[#Headers],[BEGINNING BALANCE]])=1,LoanAmount,INDEX(PaymentSchedule[ENDING BALANCE],ROW()-ROW(PaymentSchedule[[#Headers],[BEGINNING BALANCE]])-1)),"")</f>
        <v>2590956.4734001644</v>
      </c>
      <c r="E207" s="31">
        <f ca="1">IF(PaymentSchedule[[#This Row],[PMT '#]]&lt;&gt;"",ScheduledPayment,"")</f>
        <v>23702.550880986142</v>
      </c>
      <c r="F20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7" s="31">
        <f ca="1">IF(PaymentSchedule[[#This Row],[PMT '#]]&lt;&gt;"",PaymentSchedule[[#This Row],[TOTAL PAYMENT]]-PaymentSchedule[[#This Row],[INTEREST]],"")</f>
        <v>9668.2033167352511</v>
      </c>
      <c r="I207" s="31">
        <f ca="1">IF(PaymentSchedule[[#This Row],[PMT '#]]&lt;&gt;"",PaymentSchedule[[#This Row],[BEGINNING BALANCE]]*(InterestRate/PaymentsPerYear),"")</f>
        <v>14034.347564250891</v>
      </c>
      <c r="J20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2581288.2700834293</v>
      </c>
      <c r="K207" s="31">
        <f ca="1">IF(PaymentSchedule[[#This Row],[PMT '#]]&lt;&gt;"",SUM(INDEX(PaymentSchedule[INTEREST],1,1):PaymentSchedule[[#This Row],[INTEREST]]),"")</f>
        <v>3453285.6918757227</v>
      </c>
    </row>
    <row r="208" spans="2:11" x14ac:dyDescent="0.45">
      <c r="B208" s="33">
        <f ca="1">IF(LoanIsGood,IF(ROW()-ROW(PaymentSchedule[[#Headers],[PMT '#]])&gt;ScheduledNumberOfPayments,"",ROW()-ROW(PaymentSchedule[[#Headers],[PMT '#]])),"")</f>
        <v>196</v>
      </c>
      <c r="C208" s="30">
        <f ca="1">IF(PaymentSchedule[[#This Row],[PMT '#]]&lt;&gt;"",EOMONTH(LoanStartDate,ROW(PaymentSchedule[[#This Row],[PMT '#]])-ROW(PaymentSchedule[[#Headers],[PMT '#]])-2)+DAY(LoanStartDate),"")</f>
        <v>51090</v>
      </c>
      <c r="D208" s="31">
        <f ca="1">IF(PaymentSchedule[[#This Row],[PMT '#]]&lt;&gt;"",IF(ROW()-ROW(PaymentSchedule[[#Headers],[BEGINNING BALANCE]])=1,LoanAmount,INDEX(PaymentSchedule[ENDING BALANCE],ROW()-ROW(PaymentSchedule[[#Headers],[BEGINNING BALANCE]])-1)),"")</f>
        <v>2581288.2700834293</v>
      </c>
      <c r="E208" s="31">
        <f ca="1">IF(PaymentSchedule[[#This Row],[PMT '#]]&lt;&gt;"",ScheduledPayment,"")</f>
        <v>23702.550880986142</v>
      </c>
      <c r="F20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8" s="31">
        <f ca="1">IF(PaymentSchedule[[#This Row],[PMT '#]]&lt;&gt;"",PaymentSchedule[[#This Row],[TOTAL PAYMENT]]-PaymentSchedule[[#This Row],[INTEREST]],"")</f>
        <v>9720.5727513675665</v>
      </c>
      <c r="I208" s="31">
        <f ca="1">IF(PaymentSchedule[[#This Row],[PMT '#]]&lt;&gt;"",PaymentSchedule[[#This Row],[BEGINNING BALANCE]]*(InterestRate/PaymentsPerYear),"")</f>
        <v>13981.978129618576</v>
      </c>
      <c r="J20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2571567.6973320618</v>
      </c>
      <c r="K208" s="31">
        <f ca="1">IF(PaymentSchedule[[#This Row],[PMT '#]]&lt;&gt;"",SUM(INDEX(PaymentSchedule[INTEREST],1,1):PaymentSchedule[[#This Row],[INTEREST]]),"")</f>
        <v>3467267.6700053415</v>
      </c>
    </row>
    <row r="209" spans="2:11" x14ac:dyDescent="0.45">
      <c r="B209" s="33">
        <f ca="1">IF(LoanIsGood,IF(ROW()-ROW(PaymentSchedule[[#Headers],[PMT '#]])&gt;ScheduledNumberOfPayments,"",ROW()-ROW(PaymentSchedule[[#Headers],[PMT '#]])),"")</f>
        <v>197</v>
      </c>
      <c r="C209" s="30">
        <f ca="1">IF(PaymentSchedule[[#This Row],[PMT '#]]&lt;&gt;"",EOMONTH(LoanStartDate,ROW(PaymentSchedule[[#This Row],[PMT '#]])-ROW(PaymentSchedule[[#Headers],[PMT '#]])-2)+DAY(LoanStartDate),"")</f>
        <v>51120</v>
      </c>
      <c r="D209" s="31">
        <f ca="1">IF(PaymentSchedule[[#This Row],[PMT '#]]&lt;&gt;"",IF(ROW()-ROW(PaymentSchedule[[#Headers],[BEGINNING BALANCE]])=1,LoanAmount,INDEX(PaymentSchedule[ENDING BALANCE],ROW()-ROW(PaymentSchedule[[#Headers],[BEGINNING BALANCE]])-1)),"")</f>
        <v>2571567.6973320618</v>
      </c>
      <c r="E209" s="31">
        <f ca="1">IF(PaymentSchedule[[#This Row],[PMT '#]]&lt;&gt;"",ScheduledPayment,"")</f>
        <v>23702.550880986142</v>
      </c>
      <c r="F20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0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09" s="31">
        <f ca="1">IF(PaymentSchedule[[#This Row],[PMT '#]]&lt;&gt;"",PaymentSchedule[[#This Row],[TOTAL PAYMENT]]-PaymentSchedule[[#This Row],[INTEREST]],"")</f>
        <v>9773.2258537708076</v>
      </c>
      <c r="I209" s="31">
        <f ca="1">IF(PaymentSchedule[[#This Row],[PMT '#]]&lt;&gt;"",PaymentSchedule[[#This Row],[BEGINNING BALANCE]]*(InterestRate/PaymentsPerYear),"")</f>
        <v>13929.325027215335</v>
      </c>
      <c r="J20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2561794.4714782909</v>
      </c>
      <c r="K209" s="31">
        <f ca="1">IF(PaymentSchedule[[#This Row],[PMT '#]]&lt;&gt;"",SUM(INDEX(PaymentSchedule[INTEREST],1,1):PaymentSchedule[[#This Row],[INTEREST]]),"")</f>
        <v>3481196.9950325568</v>
      </c>
    </row>
    <row r="210" spans="2:11" x14ac:dyDescent="0.45">
      <c r="B210" s="33">
        <f ca="1">IF(LoanIsGood,IF(ROW()-ROW(PaymentSchedule[[#Headers],[PMT '#]])&gt;ScheduledNumberOfPayments,"",ROW()-ROW(PaymentSchedule[[#Headers],[PMT '#]])),"")</f>
        <v>198</v>
      </c>
      <c r="C210" s="30">
        <f ca="1">IF(PaymentSchedule[[#This Row],[PMT '#]]&lt;&gt;"",EOMONTH(LoanStartDate,ROW(PaymentSchedule[[#This Row],[PMT '#]])-ROW(PaymentSchedule[[#Headers],[PMT '#]])-2)+DAY(LoanStartDate),"")</f>
        <v>51151</v>
      </c>
      <c r="D210" s="31">
        <f ca="1">IF(PaymentSchedule[[#This Row],[PMT '#]]&lt;&gt;"",IF(ROW()-ROW(PaymentSchedule[[#Headers],[BEGINNING BALANCE]])=1,LoanAmount,INDEX(PaymentSchedule[ENDING BALANCE],ROW()-ROW(PaymentSchedule[[#Headers],[BEGINNING BALANCE]])-1)),"")</f>
        <v>2561794.4714782909</v>
      </c>
      <c r="E210" s="31">
        <f ca="1">IF(PaymentSchedule[[#This Row],[PMT '#]]&lt;&gt;"",ScheduledPayment,"")</f>
        <v>23702.550880986142</v>
      </c>
      <c r="F21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0" s="31">
        <f ca="1">IF(PaymentSchedule[[#This Row],[PMT '#]]&lt;&gt;"",PaymentSchedule[[#This Row],[TOTAL PAYMENT]]-PaymentSchedule[[#This Row],[INTEREST]],"")</f>
        <v>9826.1641604787328</v>
      </c>
      <c r="I210" s="31">
        <f ca="1">IF(PaymentSchedule[[#This Row],[PMT '#]]&lt;&gt;"",PaymentSchedule[[#This Row],[BEGINNING BALANCE]]*(InterestRate/PaymentsPerYear),"")</f>
        <v>13876.386720507409</v>
      </c>
      <c r="J21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2551968.307317812</v>
      </c>
      <c r="K210" s="31">
        <f ca="1">IF(PaymentSchedule[[#This Row],[PMT '#]]&lt;&gt;"",SUM(INDEX(PaymentSchedule[INTEREST],1,1):PaymentSchedule[[#This Row],[INTEREST]]),"")</f>
        <v>3495073.3817530642</v>
      </c>
    </row>
    <row r="211" spans="2:11" x14ac:dyDescent="0.45">
      <c r="B211" s="33">
        <f ca="1">IF(LoanIsGood,IF(ROW()-ROW(PaymentSchedule[[#Headers],[PMT '#]])&gt;ScheduledNumberOfPayments,"",ROW()-ROW(PaymentSchedule[[#Headers],[PMT '#]])),"")</f>
        <v>199</v>
      </c>
      <c r="C211" s="30">
        <f ca="1">IF(PaymentSchedule[[#This Row],[PMT '#]]&lt;&gt;"",EOMONTH(LoanStartDate,ROW(PaymentSchedule[[#This Row],[PMT '#]])-ROW(PaymentSchedule[[#Headers],[PMT '#]])-2)+DAY(LoanStartDate),"")</f>
        <v>51182</v>
      </c>
      <c r="D211" s="31">
        <f ca="1">IF(PaymentSchedule[[#This Row],[PMT '#]]&lt;&gt;"",IF(ROW()-ROW(PaymentSchedule[[#Headers],[BEGINNING BALANCE]])=1,LoanAmount,INDEX(PaymentSchedule[ENDING BALANCE],ROW()-ROW(PaymentSchedule[[#Headers],[BEGINNING BALANCE]])-1)),"")</f>
        <v>2551968.307317812</v>
      </c>
      <c r="E211" s="31">
        <f ca="1">IF(PaymentSchedule[[#This Row],[PMT '#]]&lt;&gt;"",ScheduledPayment,"")</f>
        <v>23702.550880986142</v>
      </c>
      <c r="F21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1" s="31">
        <f ca="1">IF(PaymentSchedule[[#This Row],[PMT '#]]&lt;&gt;"",PaymentSchedule[[#This Row],[TOTAL PAYMENT]]-PaymentSchedule[[#This Row],[INTEREST]],"")</f>
        <v>9879.3892163479941</v>
      </c>
      <c r="I211" s="31">
        <f ca="1">IF(PaymentSchedule[[#This Row],[PMT '#]]&lt;&gt;"",PaymentSchedule[[#This Row],[BEGINNING BALANCE]]*(InterestRate/PaymentsPerYear),"")</f>
        <v>13823.161664638148</v>
      </c>
      <c r="J21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2542088.9181014639</v>
      </c>
      <c r="K211" s="31">
        <f ca="1">IF(PaymentSchedule[[#This Row],[PMT '#]]&lt;&gt;"",SUM(INDEX(PaymentSchedule[INTEREST],1,1):PaymentSchedule[[#This Row],[INTEREST]]),"")</f>
        <v>3508896.5434177024</v>
      </c>
    </row>
    <row r="212" spans="2:11" x14ac:dyDescent="0.45">
      <c r="B212" s="33">
        <f ca="1">IF(LoanIsGood,IF(ROW()-ROW(PaymentSchedule[[#Headers],[PMT '#]])&gt;ScheduledNumberOfPayments,"",ROW()-ROW(PaymentSchedule[[#Headers],[PMT '#]])),"")</f>
        <v>200</v>
      </c>
      <c r="C212" s="30">
        <f ca="1">IF(PaymentSchedule[[#This Row],[PMT '#]]&lt;&gt;"",EOMONTH(LoanStartDate,ROW(PaymentSchedule[[#This Row],[PMT '#]])-ROW(PaymentSchedule[[#Headers],[PMT '#]])-2)+DAY(LoanStartDate),"")</f>
        <v>51211</v>
      </c>
      <c r="D212" s="31">
        <f ca="1">IF(PaymentSchedule[[#This Row],[PMT '#]]&lt;&gt;"",IF(ROW()-ROW(PaymentSchedule[[#Headers],[BEGINNING BALANCE]])=1,LoanAmount,INDEX(PaymentSchedule[ENDING BALANCE],ROW()-ROW(PaymentSchedule[[#Headers],[BEGINNING BALANCE]])-1)),"")</f>
        <v>2542088.9181014639</v>
      </c>
      <c r="E212" s="31">
        <f ca="1">IF(PaymentSchedule[[#This Row],[PMT '#]]&lt;&gt;"",ScheduledPayment,"")</f>
        <v>23702.550880986142</v>
      </c>
      <c r="F21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2" s="31">
        <f ca="1">IF(PaymentSchedule[[#This Row],[PMT '#]]&lt;&gt;"",PaymentSchedule[[#This Row],[TOTAL PAYMENT]]-PaymentSchedule[[#This Row],[INTEREST]],"")</f>
        <v>9932.9025746032112</v>
      </c>
      <c r="I212" s="31">
        <f ca="1">IF(PaymentSchedule[[#This Row],[PMT '#]]&lt;&gt;"",PaymentSchedule[[#This Row],[BEGINNING BALANCE]]*(InterestRate/PaymentsPerYear),"")</f>
        <v>13769.648306382931</v>
      </c>
      <c r="J21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2532156.015526861</v>
      </c>
      <c r="K212" s="31">
        <f ca="1">IF(PaymentSchedule[[#This Row],[PMT '#]]&lt;&gt;"",SUM(INDEX(PaymentSchedule[INTEREST],1,1):PaymentSchedule[[#This Row],[INTEREST]]),"")</f>
        <v>3522666.1917240852</v>
      </c>
    </row>
    <row r="213" spans="2:11" x14ac:dyDescent="0.45">
      <c r="B213" s="33">
        <f ca="1">IF(LoanIsGood,IF(ROW()-ROW(PaymentSchedule[[#Headers],[PMT '#]])&gt;ScheduledNumberOfPayments,"",ROW()-ROW(PaymentSchedule[[#Headers],[PMT '#]])),"")</f>
        <v>201</v>
      </c>
      <c r="C213" s="30">
        <f ca="1">IF(PaymentSchedule[[#This Row],[PMT '#]]&lt;&gt;"",EOMONTH(LoanStartDate,ROW(PaymentSchedule[[#This Row],[PMT '#]])-ROW(PaymentSchedule[[#Headers],[PMT '#]])-2)+DAY(LoanStartDate),"")</f>
        <v>51242</v>
      </c>
      <c r="D213" s="31">
        <f ca="1">IF(PaymentSchedule[[#This Row],[PMT '#]]&lt;&gt;"",IF(ROW()-ROW(PaymentSchedule[[#Headers],[BEGINNING BALANCE]])=1,LoanAmount,INDEX(PaymentSchedule[ENDING BALANCE],ROW()-ROW(PaymentSchedule[[#Headers],[BEGINNING BALANCE]])-1)),"")</f>
        <v>2532156.015526861</v>
      </c>
      <c r="E213" s="31">
        <f ca="1">IF(PaymentSchedule[[#This Row],[PMT '#]]&lt;&gt;"",ScheduledPayment,"")</f>
        <v>23702.550880986142</v>
      </c>
      <c r="F21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3" s="31">
        <f ca="1">IF(PaymentSchedule[[#This Row],[PMT '#]]&lt;&gt;"",PaymentSchedule[[#This Row],[TOTAL PAYMENT]]-PaymentSchedule[[#This Row],[INTEREST]],"")</f>
        <v>9986.7057968823119</v>
      </c>
      <c r="I213" s="31">
        <f ca="1">IF(PaymentSchedule[[#This Row],[PMT '#]]&lt;&gt;"",PaymentSchedule[[#This Row],[BEGINNING BALANCE]]*(InterestRate/PaymentsPerYear),"")</f>
        <v>13715.84508410383</v>
      </c>
      <c r="J21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2522169.3097299784</v>
      </c>
      <c r="K213" s="31">
        <f ca="1">IF(PaymentSchedule[[#This Row],[PMT '#]]&lt;&gt;"",SUM(INDEX(PaymentSchedule[INTEREST],1,1):PaymentSchedule[[#This Row],[INTEREST]]),"")</f>
        <v>3536382.036808189</v>
      </c>
    </row>
    <row r="214" spans="2:11" x14ac:dyDescent="0.45">
      <c r="B214" s="33">
        <f ca="1">IF(LoanIsGood,IF(ROW()-ROW(PaymentSchedule[[#Headers],[PMT '#]])&gt;ScheduledNumberOfPayments,"",ROW()-ROW(PaymentSchedule[[#Headers],[PMT '#]])),"")</f>
        <v>202</v>
      </c>
      <c r="C214" s="30">
        <f ca="1">IF(PaymentSchedule[[#This Row],[PMT '#]]&lt;&gt;"",EOMONTH(LoanStartDate,ROW(PaymentSchedule[[#This Row],[PMT '#]])-ROW(PaymentSchedule[[#Headers],[PMT '#]])-2)+DAY(LoanStartDate),"")</f>
        <v>51272</v>
      </c>
      <c r="D214" s="31">
        <f ca="1">IF(PaymentSchedule[[#This Row],[PMT '#]]&lt;&gt;"",IF(ROW()-ROW(PaymentSchedule[[#Headers],[BEGINNING BALANCE]])=1,LoanAmount,INDEX(PaymentSchedule[ENDING BALANCE],ROW()-ROW(PaymentSchedule[[#Headers],[BEGINNING BALANCE]])-1)),"")</f>
        <v>2522169.3097299784</v>
      </c>
      <c r="E214" s="31">
        <f ca="1">IF(PaymentSchedule[[#This Row],[PMT '#]]&lt;&gt;"",ScheduledPayment,"")</f>
        <v>23702.550880986142</v>
      </c>
      <c r="F21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4" s="31">
        <f ca="1">IF(PaymentSchedule[[#This Row],[PMT '#]]&lt;&gt;"",PaymentSchedule[[#This Row],[TOTAL PAYMENT]]-PaymentSchedule[[#This Row],[INTEREST]],"")</f>
        <v>10040.800453282092</v>
      </c>
      <c r="I214" s="31">
        <f ca="1">IF(PaymentSchedule[[#This Row],[PMT '#]]&lt;&gt;"",PaymentSchedule[[#This Row],[BEGINNING BALANCE]]*(InterestRate/PaymentsPerYear),"")</f>
        <v>13661.75042770405</v>
      </c>
      <c r="J21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2512128.5092766965</v>
      </c>
      <c r="K214" s="31">
        <f ca="1">IF(PaymentSchedule[[#This Row],[PMT '#]]&lt;&gt;"",SUM(INDEX(PaymentSchedule[INTEREST],1,1):PaymentSchedule[[#This Row],[INTEREST]]),"")</f>
        <v>3550043.7872358928</v>
      </c>
    </row>
    <row r="215" spans="2:11" x14ac:dyDescent="0.45">
      <c r="B215" s="33">
        <f ca="1">IF(LoanIsGood,IF(ROW()-ROW(PaymentSchedule[[#Headers],[PMT '#]])&gt;ScheduledNumberOfPayments,"",ROW()-ROW(PaymentSchedule[[#Headers],[PMT '#]])),"")</f>
        <v>203</v>
      </c>
      <c r="C215" s="30">
        <f ca="1">IF(PaymentSchedule[[#This Row],[PMT '#]]&lt;&gt;"",EOMONTH(LoanStartDate,ROW(PaymentSchedule[[#This Row],[PMT '#]])-ROW(PaymentSchedule[[#Headers],[PMT '#]])-2)+DAY(LoanStartDate),"")</f>
        <v>51303</v>
      </c>
      <c r="D215" s="31">
        <f ca="1">IF(PaymentSchedule[[#This Row],[PMT '#]]&lt;&gt;"",IF(ROW()-ROW(PaymentSchedule[[#Headers],[BEGINNING BALANCE]])=1,LoanAmount,INDEX(PaymentSchedule[ENDING BALANCE],ROW()-ROW(PaymentSchedule[[#Headers],[BEGINNING BALANCE]])-1)),"")</f>
        <v>2512128.5092766965</v>
      </c>
      <c r="E215" s="31">
        <f ca="1">IF(PaymentSchedule[[#This Row],[PMT '#]]&lt;&gt;"",ScheduledPayment,"")</f>
        <v>23702.550880986142</v>
      </c>
      <c r="F21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5" s="31">
        <f ca="1">IF(PaymentSchedule[[#This Row],[PMT '#]]&lt;&gt;"",PaymentSchedule[[#This Row],[TOTAL PAYMENT]]-PaymentSchedule[[#This Row],[INTEREST]],"")</f>
        <v>10095.188122404035</v>
      </c>
      <c r="I215" s="31">
        <f ca="1">IF(PaymentSchedule[[#This Row],[PMT '#]]&lt;&gt;"",PaymentSchedule[[#This Row],[BEGINNING BALANCE]]*(InterestRate/PaymentsPerYear),"")</f>
        <v>13607.362758582107</v>
      </c>
      <c r="J21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2502033.3211542927</v>
      </c>
      <c r="K215" s="31">
        <f ca="1">IF(PaymentSchedule[[#This Row],[PMT '#]]&lt;&gt;"",SUM(INDEX(PaymentSchedule[INTEREST],1,1):PaymentSchedule[[#This Row],[INTEREST]]),"")</f>
        <v>3563651.1499944748</v>
      </c>
    </row>
    <row r="216" spans="2:11" x14ac:dyDescent="0.45">
      <c r="B216" s="33">
        <f ca="1">IF(LoanIsGood,IF(ROW()-ROW(PaymentSchedule[[#Headers],[PMT '#]])&gt;ScheduledNumberOfPayments,"",ROW()-ROW(PaymentSchedule[[#Headers],[PMT '#]])),"")</f>
        <v>204</v>
      </c>
      <c r="C216" s="30">
        <f ca="1">IF(PaymentSchedule[[#This Row],[PMT '#]]&lt;&gt;"",EOMONTH(LoanStartDate,ROW(PaymentSchedule[[#This Row],[PMT '#]])-ROW(PaymentSchedule[[#Headers],[PMT '#]])-2)+DAY(LoanStartDate),"")</f>
        <v>51333</v>
      </c>
      <c r="D216" s="31">
        <f ca="1">IF(PaymentSchedule[[#This Row],[PMT '#]]&lt;&gt;"",IF(ROW()-ROW(PaymentSchedule[[#Headers],[BEGINNING BALANCE]])=1,LoanAmount,INDEX(PaymentSchedule[ENDING BALANCE],ROW()-ROW(PaymentSchedule[[#Headers],[BEGINNING BALANCE]])-1)),"")</f>
        <v>2502033.3211542927</v>
      </c>
      <c r="E216" s="31">
        <f ca="1">IF(PaymentSchedule[[#This Row],[PMT '#]]&lt;&gt;"",ScheduledPayment,"")</f>
        <v>23702.550880986142</v>
      </c>
      <c r="F21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6" s="31">
        <f ca="1">IF(PaymentSchedule[[#This Row],[PMT '#]]&lt;&gt;"",PaymentSchedule[[#This Row],[TOTAL PAYMENT]]-PaymentSchedule[[#This Row],[INTEREST]],"")</f>
        <v>10149.870391400389</v>
      </c>
      <c r="I216" s="31">
        <f ca="1">IF(PaymentSchedule[[#This Row],[PMT '#]]&lt;&gt;"",PaymentSchedule[[#This Row],[BEGINNING BALANCE]]*(InterestRate/PaymentsPerYear),"")</f>
        <v>13552.680489585753</v>
      </c>
      <c r="J21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2491883.4507628921</v>
      </c>
      <c r="K216" s="31">
        <f ca="1">IF(PaymentSchedule[[#This Row],[PMT '#]]&lt;&gt;"",SUM(INDEX(PaymentSchedule[INTEREST],1,1):PaymentSchedule[[#This Row],[INTEREST]]),"")</f>
        <v>3577203.8304840606</v>
      </c>
    </row>
    <row r="217" spans="2:11" x14ac:dyDescent="0.45">
      <c r="B217" s="33">
        <f ca="1">IF(LoanIsGood,IF(ROW()-ROW(PaymentSchedule[[#Headers],[PMT '#]])&gt;ScheduledNumberOfPayments,"",ROW()-ROW(PaymentSchedule[[#Headers],[PMT '#]])),"")</f>
        <v>205</v>
      </c>
      <c r="C217" s="30">
        <f ca="1">IF(PaymentSchedule[[#This Row],[PMT '#]]&lt;&gt;"",EOMONTH(LoanStartDate,ROW(PaymentSchedule[[#This Row],[PMT '#]])-ROW(PaymentSchedule[[#Headers],[PMT '#]])-2)+DAY(LoanStartDate),"")</f>
        <v>51364</v>
      </c>
      <c r="D217" s="31">
        <f ca="1">IF(PaymentSchedule[[#This Row],[PMT '#]]&lt;&gt;"",IF(ROW()-ROW(PaymentSchedule[[#Headers],[BEGINNING BALANCE]])=1,LoanAmount,INDEX(PaymentSchedule[ENDING BALANCE],ROW()-ROW(PaymentSchedule[[#Headers],[BEGINNING BALANCE]])-1)),"")</f>
        <v>2491883.4507628921</v>
      </c>
      <c r="E217" s="31">
        <f ca="1">IF(PaymentSchedule[[#This Row],[PMT '#]]&lt;&gt;"",ScheduledPayment,"")</f>
        <v>23702.550880986142</v>
      </c>
      <c r="F21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7" s="31">
        <f ca="1">IF(PaymentSchedule[[#This Row],[PMT '#]]&lt;&gt;"",PaymentSchedule[[#This Row],[TOTAL PAYMENT]]-PaymentSchedule[[#This Row],[INTEREST]],"")</f>
        <v>10204.848856020475</v>
      </c>
      <c r="I217" s="31">
        <f ca="1">IF(PaymentSchedule[[#This Row],[PMT '#]]&lt;&gt;"",PaymentSchedule[[#This Row],[BEGINNING BALANCE]]*(InterestRate/PaymentsPerYear),"")</f>
        <v>13497.702024965667</v>
      </c>
      <c r="J21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2481678.6019068719</v>
      </c>
      <c r="K217" s="31">
        <f ca="1">IF(PaymentSchedule[[#This Row],[PMT '#]]&lt;&gt;"",SUM(INDEX(PaymentSchedule[INTEREST],1,1):PaymentSchedule[[#This Row],[INTEREST]]),"")</f>
        <v>3590701.5325090261</v>
      </c>
    </row>
    <row r="218" spans="2:11" x14ac:dyDescent="0.45">
      <c r="B218" s="33">
        <f ca="1">IF(LoanIsGood,IF(ROW()-ROW(PaymentSchedule[[#Headers],[PMT '#]])&gt;ScheduledNumberOfPayments,"",ROW()-ROW(PaymentSchedule[[#Headers],[PMT '#]])),"")</f>
        <v>206</v>
      </c>
      <c r="C218" s="30">
        <f ca="1">IF(PaymentSchedule[[#This Row],[PMT '#]]&lt;&gt;"",EOMONTH(LoanStartDate,ROW(PaymentSchedule[[#This Row],[PMT '#]])-ROW(PaymentSchedule[[#Headers],[PMT '#]])-2)+DAY(LoanStartDate),"")</f>
        <v>51395</v>
      </c>
      <c r="D218" s="31">
        <f ca="1">IF(PaymentSchedule[[#This Row],[PMT '#]]&lt;&gt;"",IF(ROW()-ROW(PaymentSchedule[[#Headers],[BEGINNING BALANCE]])=1,LoanAmount,INDEX(PaymentSchedule[ENDING BALANCE],ROW()-ROW(PaymentSchedule[[#Headers],[BEGINNING BALANCE]])-1)),"")</f>
        <v>2481678.6019068719</v>
      </c>
      <c r="E218" s="31">
        <f ca="1">IF(PaymentSchedule[[#This Row],[PMT '#]]&lt;&gt;"",ScheduledPayment,"")</f>
        <v>23702.550880986142</v>
      </c>
      <c r="F21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8" s="31">
        <f ca="1">IF(PaymentSchedule[[#This Row],[PMT '#]]&lt;&gt;"",PaymentSchedule[[#This Row],[TOTAL PAYMENT]]-PaymentSchedule[[#This Row],[INTEREST]],"")</f>
        <v>10260.125120657252</v>
      </c>
      <c r="I218" s="31">
        <f ca="1">IF(PaymentSchedule[[#This Row],[PMT '#]]&lt;&gt;"",PaymentSchedule[[#This Row],[BEGINNING BALANCE]]*(InterestRate/PaymentsPerYear),"")</f>
        <v>13442.42576032889</v>
      </c>
      <c r="J21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2471418.4767862149</v>
      </c>
      <c r="K218" s="31">
        <f ca="1">IF(PaymentSchedule[[#This Row],[PMT '#]]&lt;&gt;"",SUM(INDEX(PaymentSchedule[INTEREST],1,1):PaymentSchedule[[#This Row],[INTEREST]]),"")</f>
        <v>3604143.9582693549</v>
      </c>
    </row>
    <row r="219" spans="2:11" x14ac:dyDescent="0.45">
      <c r="B219" s="33">
        <f ca="1">IF(LoanIsGood,IF(ROW()-ROW(PaymentSchedule[[#Headers],[PMT '#]])&gt;ScheduledNumberOfPayments,"",ROW()-ROW(PaymentSchedule[[#Headers],[PMT '#]])),"")</f>
        <v>207</v>
      </c>
      <c r="C219" s="30">
        <f ca="1">IF(PaymentSchedule[[#This Row],[PMT '#]]&lt;&gt;"",EOMONTH(LoanStartDate,ROW(PaymentSchedule[[#This Row],[PMT '#]])-ROW(PaymentSchedule[[#Headers],[PMT '#]])-2)+DAY(LoanStartDate),"")</f>
        <v>51425</v>
      </c>
      <c r="D219" s="31">
        <f ca="1">IF(PaymentSchedule[[#This Row],[PMT '#]]&lt;&gt;"",IF(ROW()-ROW(PaymentSchedule[[#Headers],[BEGINNING BALANCE]])=1,LoanAmount,INDEX(PaymentSchedule[ENDING BALANCE],ROW()-ROW(PaymentSchedule[[#Headers],[BEGINNING BALANCE]])-1)),"")</f>
        <v>2471418.4767862149</v>
      </c>
      <c r="E219" s="31">
        <f ca="1">IF(PaymentSchedule[[#This Row],[PMT '#]]&lt;&gt;"",ScheduledPayment,"")</f>
        <v>23702.550880986142</v>
      </c>
      <c r="F21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1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19" s="31">
        <f ca="1">IF(PaymentSchedule[[#This Row],[PMT '#]]&lt;&gt;"",PaymentSchedule[[#This Row],[TOTAL PAYMENT]]-PaymentSchedule[[#This Row],[INTEREST]],"")</f>
        <v>10315.700798394144</v>
      </c>
      <c r="I219" s="31">
        <f ca="1">IF(PaymentSchedule[[#This Row],[PMT '#]]&lt;&gt;"",PaymentSchedule[[#This Row],[BEGINNING BALANCE]]*(InterestRate/PaymentsPerYear),"")</f>
        <v>13386.850082591998</v>
      </c>
      <c r="J21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2461102.7759878207</v>
      </c>
      <c r="K219" s="31">
        <f ca="1">IF(PaymentSchedule[[#This Row],[PMT '#]]&lt;&gt;"",SUM(INDEX(PaymentSchedule[INTEREST],1,1):PaymentSchedule[[#This Row],[INTEREST]]),"")</f>
        <v>3617530.808351947</v>
      </c>
    </row>
    <row r="220" spans="2:11" x14ac:dyDescent="0.45">
      <c r="B220" s="33">
        <f ca="1">IF(LoanIsGood,IF(ROW()-ROW(PaymentSchedule[[#Headers],[PMT '#]])&gt;ScheduledNumberOfPayments,"",ROW()-ROW(PaymentSchedule[[#Headers],[PMT '#]])),"")</f>
        <v>208</v>
      </c>
      <c r="C220" s="30">
        <f ca="1">IF(PaymentSchedule[[#This Row],[PMT '#]]&lt;&gt;"",EOMONTH(LoanStartDate,ROW(PaymentSchedule[[#This Row],[PMT '#]])-ROW(PaymentSchedule[[#Headers],[PMT '#]])-2)+DAY(LoanStartDate),"")</f>
        <v>51456</v>
      </c>
      <c r="D220" s="31">
        <f ca="1">IF(PaymentSchedule[[#This Row],[PMT '#]]&lt;&gt;"",IF(ROW()-ROW(PaymentSchedule[[#Headers],[BEGINNING BALANCE]])=1,LoanAmount,INDEX(PaymentSchedule[ENDING BALANCE],ROW()-ROW(PaymentSchedule[[#Headers],[BEGINNING BALANCE]])-1)),"")</f>
        <v>2461102.7759878207</v>
      </c>
      <c r="E220" s="31">
        <f ca="1">IF(PaymentSchedule[[#This Row],[PMT '#]]&lt;&gt;"",ScheduledPayment,"")</f>
        <v>23702.550880986142</v>
      </c>
      <c r="F22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0" s="31">
        <f ca="1">IF(PaymentSchedule[[#This Row],[PMT '#]]&lt;&gt;"",PaymentSchedule[[#This Row],[TOTAL PAYMENT]]-PaymentSchedule[[#This Row],[INTEREST]],"")</f>
        <v>10371.577511052114</v>
      </c>
      <c r="I220" s="31">
        <f ca="1">IF(PaymentSchedule[[#This Row],[PMT '#]]&lt;&gt;"",PaymentSchedule[[#This Row],[BEGINNING BALANCE]]*(InterestRate/PaymentsPerYear),"")</f>
        <v>13330.973369934029</v>
      </c>
      <c r="J22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2450731.1984767686</v>
      </c>
      <c r="K220" s="31">
        <f ca="1">IF(PaymentSchedule[[#This Row],[PMT '#]]&lt;&gt;"",SUM(INDEX(PaymentSchedule[INTEREST],1,1):PaymentSchedule[[#This Row],[INTEREST]]),"")</f>
        <v>3630861.7817218811</v>
      </c>
    </row>
    <row r="221" spans="2:11" x14ac:dyDescent="0.45">
      <c r="B221" s="33">
        <f ca="1">IF(LoanIsGood,IF(ROW()-ROW(PaymentSchedule[[#Headers],[PMT '#]])&gt;ScheduledNumberOfPayments,"",ROW()-ROW(PaymentSchedule[[#Headers],[PMT '#]])),"")</f>
        <v>209</v>
      </c>
      <c r="C221" s="30">
        <f ca="1">IF(PaymentSchedule[[#This Row],[PMT '#]]&lt;&gt;"",EOMONTH(LoanStartDate,ROW(PaymentSchedule[[#This Row],[PMT '#]])-ROW(PaymentSchedule[[#Headers],[PMT '#]])-2)+DAY(LoanStartDate),"")</f>
        <v>51486</v>
      </c>
      <c r="D221" s="31">
        <f ca="1">IF(PaymentSchedule[[#This Row],[PMT '#]]&lt;&gt;"",IF(ROW()-ROW(PaymentSchedule[[#Headers],[BEGINNING BALANCE]])=1,LoanAmount,INDEX(PaymentSchedule[ENDING BALANCE],ROW()-ROW(PaymentSchedule[[#Headers],[BEGINNING BALANCE]])-1)),"")</f>
        <v>2450731.1984767686</v>
      </c>
      <c r="E221" s="31">
        <f ca="1">IF(PaymentSchedule[[#This Row],[PMT '#]]&lt;&gt;"",ScheduledPayment,"")</f>
        <v>23702.550880986142</v>
      </c>
      <c r="F22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1" s="31">
        <f ca="1">IF(PaymentSchedule[[#This Row],[PMT '#]]&lt;&gt;"",PaymentSchedule[[#This Row],[TOTAL PAYMENT]]-PaymentSchedule[[#This Row],[INTEREST]],"")</f>
        <v>10427.756889236978</v>
      </c>
      <c r="I221" s="31">
        <f ca="1">IF(PaymentSchedule[[#This Row],[PMT '#]]&lt;&gt;"",PaymentSchedule[[#This Row],[BEGINNING BALANCE]]*(InterestRate/PaymentsPerYear),"")</f>
        <v>13274.793991749164</v>
      </c>
      <c r="J22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2440303.4415875315</v>
      </c>
      <c r="K221" s="31">
        <f ca="1">IF(PaymentSchedule[[#This Row],[PMT '#]]&lt;&gt;"",SUM(INDEX(PaymentSchedule[INTEREST],1,1):PaymentSchedule[[#This Row],[INTEREST]]),"")</f>
        <v>3644136.5757136303</v>
      </c>
    </row>
    <row r="222" spans="2:11" x14ac:dyDescent="0.45">
      <c r="B222" s="33">
        <f ca="1">IF(LoanIsGood,IF(ROW()-ROW(PaymentSchedule[[#Headers],[PMT '#]])&gt;ScheduledNumberOfPayments,"",ROW()-ROW(PaymentSchedule[[#Headers],[PMT '#]])),"")</f>
        <v>210</v>
      </c>
      <c r="C222" s="30">
        <f ca="1">IF(PaymentSchedule[[#This Row],[PMT '#]]&lt;&gt;"",EOMONTH(LoanStartDate,ROW(PaymentSchedule[[#This Row],[PMT '#]])-ROW(PaymentSchedule[[#Headers],[PMT '#]])-2)+DAY(LoanStartDate),"")</f>
        <v>51517</v>
      </c>
      <c r="D222" s="31">
        <f ca="1">IF(PaymentSchedule[[#This Row],[PMT '#]]&lt;&gt;"",IF(ROW()-ROW(PaymentSchedule[[#Headers],[BEGINNING BALANCE]])=1,LoanAmount,INDEX(PaymentSchedule[ENDING BALANCE],ROW()-ROW(PaymentSchedule[[#Headers],[BEGINNING BALANCE]])-1)),"")</f>
        <v>2440303.4415875315</v>
      </c>
      <c r="E222" s="31">
        <f ca="1">IF(PaymentSchedule[[#This Row],[PMT '#]]&lt;&gt;"",ScheduledPayment,"")</f>
        <v>23702.550880986142</v>
      </c>
      <c r="F22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2" s="31">
        <f ca="1">IF(PaymentSchedule[[#This Row],[PMT '#]]&lt;&gt;"",PaymentSchedule[[#This Row],[TOTAL PAYMENT]]-PaymentSchedule[[#This Row],[INTEREST]],"")</f>
        <v>10484.240572387012</v>
      </c>
      <c r="I222" s="31">
        <f ca="1">IF(PaymentSchedule[[#This Row],[PMT '#]]&lt;&gt;"",PaymentSchedule[[#This Row],[BEGINNING BALANCE]]*(InterestRate/PaymentsPerYear),"")</f>
        <v>13218.31030859913</v>
      </c>
      <c r="J22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2429819.2010151446</v>
      </c>
      <c r="K222" s="31">
        <f ca="1">IF(PaymentSchedule[[#This Row],[PMT '#]]&lt;&gt;"",SUM(INDEX(PaymentSchedule[INTEREST],1,1):PaymentSchedule[[#This Row],[INTEREST]]),"")</f>
        <v>3657354.8860222292</v>
      </c>
    </row>
    <row r="223" spans="2:11" x14ac:dyDescent="0.45">
      <c r="B223" s="33">
        <f ca="1">IF(LoanIsGood,IF(ROW()-ROW(PaymentSchedule[[#Headers],[PMT '#]])&gt;ScheduledNumberOfPayments,"",ROW()-ROW(PaymentSchedule[[#Headers],[PMT '#]])),"")</f>
        <v>211</v>
      </c>
      <c r="C223" s="30">
        <f ca="1">IF(PaymentSchedule[[#This Row],[PMT '#]]&lt;&gt;"",EOMONTH(LoanStartDate,ROW(PaymentSchedule[[#This Row],[PMT '#]])-ROW(PaymentSchedule[[#Headers],[PMT '#]])-2)+DAY(LoanStartDate),"")</f>
        <v>51548</v>
      </c>
      <c r="D223" s="31">
        <f ca="1">IF(PaymentSchedule[[#This Row],[PMT '#]]&lt;&gt;"",IF(ROW()-ROW(PaymentSchedule[[#Headers],[BEGINNING BALANCE]])=1,LoanAmount,INDEX(PaymentSchedule[ENDING BALANCE],ROW()-ROW(PaymentSchedule[[#Headers],[BEGINNING BALANCE]])-1)),"")</f>
        <v>2429819.2010151446</v>
      </c>
      <c r="E223" s="31">
        <f ca="1">IF(PaymentSchedule[[#This Row],[PMT '#]]&lt;&gt;"",ScheduledPayment,"")</f>
        <v>23702.550880986142</v>
      </c>
      <c r="F22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3" s="31">
        <f ca="1">IF(PaymentSchedule[[#This Row],[PMT '#]]&lt;&gt;"",PaymentSchedule[[#This Row],[TOTAL PAYMENT]]-PaymentSchedule[[#This Row],[INTEREST]],"")</f>
        <v>10541.030208820775</v>
      </c>
      <c r="I223" s="31">
        <f ca="1">IF(PaymentSchedule[[#This Row],[PMT '#]]&lt;&gt;"",PaymentSchedule[[#This Row],[BEGINNING BALANCE]]*(InterestRate/PaymentsPerYear),"")</f>
        <v>13161.520672165367</v>
      </c>
      <c r="J22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2419278.1708063236</v>
      </c>
      <c r="K223" s="31">
        <f ca="1">IF(PaymentSchedule[[#This Row],[PMT '#]]&lt;&gt;"",SUM(INDEX(PaymentSchedule[INTEREST],1,1):PaymentSchedule[[#This Row],[INTEREST]]),"")</f>
        <v>3670516.4066943945</v>
      </c>
    </row>
    <row r="224" spans="2:11" x14ac:dyDescent="0.45">
      <c r="B224" s="33">
        <f ca="1">IF(LoanIsGood,IF(ROW()-ROW(PaymentSchedule[[#Headers],[PMT '#]])&gt;ScheduledNumberOfPayments,"",ROW()-ROW(PaymentSchedule[[#Headers],[PMT '#]])),"")</f>
        <v>212</v>
      </c>
      <c r="C224" s="30">
        <f ca="1">IF(PaymentSchedule[[#This Row],[PMT '#]]&lt;&gt;"",EOMONTH(LoanStartDate,ROW(PaymentSchedule[[#This Row],[PMT '#]])-ROW(PaymentSchedule[[#Headers],[PMT '#]])-2)+DAY(LoanStartDate),"")</f>
        <v>51576</v>
      </c>
      <c r="D224" s="31">
        <f ca="1">IF(PaymentSchedule[[#This Row],[PMT '#]]&lt;&gt;"",IF(ROW()-ROW(PaymentSchedule[[#Headers],[BEGINNING BALANCE]])=1,LoanAmount,INDEX(PaymentSchedule[ENDING BALANCE],ROW()-ROW(PaymentSchedule[[#Headers],[BEGINNING BALANCE]])-1)),"")</f>
        <v>2419278.1708063236</v>
      </c>
      <c r="E224" s="31">
        <f ca="1">IF(PaymentSchedule[[#This Row],[PMT '#]]&lt;&gt;"",ScheduledPayment,"")</f>
        <v>23702.550880986142</v>
      </c>
      <c r="F22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4" s="31">
        <f ca="1">IF(PaymentSchedule[[#This Row],[PMT '#]]&lt;&gt;"",PaymentSchedule[[#This Row],[TOTAL PAYMENT]]-PaymentSchedule[[#This Row],[INTEREST]],"")</f>
        <v>10598.127455785221</v>
      </c>
      <c r="I224" s="31">
        <f ca="1">IF(PaymentSchedule[[#This Row],[PMT '#]]&lt;&gt;"",PaymentSchedule[[#This Row],[BEGINNING BALANCE]]*(InterestRate/PaymentsPerYear),"")</f>
        <v>13104.423425200921</v>
      </c>
      <c r="J22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2408680.0433505382</v>
      </c>
      <c r="K224" s="31">
        <f ca="1">IF(PaymentSchedule[[#This Row],[PMT '#]]&lt;&gt;"",SUM(INDEX(PaymentSchedule[INTEREST],1,1):PaymentSchedule[[#This Row],[INTEREST]]),"")</f>
        <v>3683620.8301195954</v>
      </c>
    </row>
    <row r="225" spans="2:11" x14ac:dyDescent="0.45">
      <c r="B225" s="33">
        <f ca="1">IF(LoanIsGood,IF(ROW()-ROW(PaymentSchedule[[#Headers],[PMT '#]])&gt;ScheduledNumberOfPayments,"",ROW()-ROW(PaymentSchedule[[#Headers],[PMT '#]])),"")</f>
        <v>213</v>
      </c>
      <c r="C225" s="30">
        <f ca="1">IF(PaymentSchedule[[#This Row],[PMT '#]]&lt;&gt;"",EOMONTH(LoanStartDate,ROW(PaymentSchedule[[#This Row],[PMT '#]])-ROW(PaymentSchedule[[#Headers],[PMT '#]])-2)+DAY(LoanStartDate),"")</f>
        <v>51607</v>
      </c>
      <c r="D225" s="31">
        <f ca="1">IF(PaymentSchedule[[#This Row],[PMT '#]]&lt;&gt;"",IF(ROW()-ROW(PaymentSchedule[[#Headers],[BEGINNING BALANCE]])=1,LoanAmount,INDEX(PaymentSchedule[ENDING BALANCE],ROW()-ROW(PaymentSchedule[[#Headers],[BEGINNING BALANCE]])-1)),"")</f>
        <v>2408680.0433505382</v>
      </c>
      <c r="E225" s="31">
        <f ca="1">IF(PaymentSchedule[[#This Row],[PMT '#]]&lt;&gt;"",ScheduledPayment,"")</f>
        <v>23702.550880986142</v>
      </c>
      <c r="F22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5" s="31">
        <f ca="1">IF(PaymentSchedule[[#This Row],[PMT '#]]&lt;&gt;"",PaymentSchedule[[#This Row],[TOTAL PAYMENT]]-PaymentSchedule[[#This Row],[INTEREST]],"")</f>
        <v>10655.53397950406</v>
      </c>
      <c r="I225" s="31">
        <f ca="1">IF(PaymentSchedule[[#This Row],[PMT '#]]&lt;&gt;"",PaymentSchedule[[#This Row],[BEGINNING BALANCE]]*(InterestRate/PaymentsPerYear),"")</f>
        <v>13047.016901482082</v>
      </c>
      <c r="J22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2398024.5093710343</v>
      </c>
      <c r="K225" s="31">
        <f ca="1">IF(PaymentSchedule[[#This Row],[PMT '#]]&lt;&gt;"",SUM(INDEX(PaymentSchedule[INTEREST],1,1):PaymentSchedule[[#This Row],[INTEREST]]),"")</f>
        <v>3696667.8470210773</v>
      </c>
    </row>
    <row r="226" spans="2:11" x14ac:dyDescent="0.45">
      <c r="B226" s="33">
        <f ca="1">IF(LoanIsGood,IF(ROW()-ROW(PaymentSchedule[[#Headers],[PMT '#]])&gt;ScheduledNumberOfPayments,"",ROW()-ROW(PaymentSchedule[[#Headers],[PMT '#]])),"")</f>
        <v>214</v>
      </c>
      <c r="C226" s="30">
        <f ca="1">IF(PaymentSchedule[[#This Row],[PMT '#]]&lt;&gt;"",EOMONTH(LoanStartDate,ROW(PaymentSchedule[[#This Row],[PMT '#]])-ROW(PaymentSchedule[[#Headers],[PMT '#]])-2)+DAY(LoanStartDate),"")</f>
        <v>51637</v>
      </c>
      <c r="D226" s="31">
        <f ca="1">IF(PaymentSchedule[[#This Row],[PMT '#]]&lt;&gt;"",IF(ROW()-ROW(PaymentSchedule[[#Headers],[BEGINNING BALANCE]])=1,LoanAmount,INDEX(PaymentSchedule[ENDING BALANCE],ROW()-ROW(PaymentSchedule[[#Headers],[BEGINNING BALANCE]])-1)),"")</f>
        <v>2398024.5093710343</v>
      </c>
      <c r="E226" s="31">
        <f ca="1">IF(PaymentSchedule[[#This Row],[PMT '#]]&lt;&gt;"",ScheduledPayment,"")</f>
        <v>23702.550880986142</v>
      </c>
      <c r="F22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6" s="31">
        <f ca="1">IF(PaymentSchedule[[#This Row],[PMT '#]]&lt;&gt;"",PaymentSchedule[[#This Row],[TOTAL PAYMENT]]-PaymentSchedule[[#This Row],[INTEREST]],"")</f>
        <v>10713.251455226373</v>
      </c>
      <c r="I226" s="31">
        <f ca="1">IF(PaymentSchedule[[#This Row],[PMT '#]]&lt;&gt;"",PaymentSchedule[[#This Row],[BEGINNING BALANCE]]*(InterestRate/PaymentsPerYear),"")</f>
        <v>12989.299425759769</v>
      </c>
      <c r="J22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2387311.2579158079</v>
      </c>
      <c r="K226" s="31">
        <f ca="1">IF(PaymentSchedule[[#This Row],[PMT '#]]&lt;&gt;"",SUM(INDEX(PaymentSchedule[INTEREST],1,1):PaymentSchedule[[#This Row],[INTEREST]]),"")</f>
        <v>3709657.1464468371</v>
      </c>
    </row>
    <row r="227" spans="2:11" x14ac:dyDescent="0.45">
      <c r="B227" s="33">
        <f ca="1">IF(LoanIsGood,IF(ROW()-ROW(PaymentSchedule[[#Headers],[PMT '#]])&gt;ScheduledNumberOfPayments,"",ROW()-ROW(PaymentSchedule[[#Headers],[PMT '#]])),"")</f>
        <v>215</v>
      </c>
      <c r="C227" s="30">
        <f ca="1">IF(PaymentSchedule[[#This Row],[PMT '#]]&lt;&gt;"",EOMONTH(LoanStartDate,ROW(PaymentSchedule[[#This Row],[PMT '#]])-ROW(PaymentSchedule[[#Headers],[PMT '#]])-2)+DAY(LoanStartDate),"")</f>
        <v>51668</v>
      </c>
      <c r="D227" s="31">
        <f ca="1">IF(PaymentSchedule[[#This Row],[PMT '#]]&lt;&gt;"",IF(ROW()-ROW(PaymentSchedule[[#Headers],[BEGINNING BALANCE]])=1,LoanAmount,INDEX(PaymentSchedule[ENDING BALANCE],ROW()-ROW(PaymentSchedule[[#Headers],[BEGINNING BALANCE]])-1)),"")</f>
        <v>2387311.2579158079</v>
      </c>
      <c r="E227" s="31">
        <f ca="1">IF(PaymentSchedule[[#This Row],[PMT '#]]&lt;&gt;"",ScheduledPayment,"")</f>
        <v>23702.550880986142</v>
      </c>
      <c r="F22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7" s="31">
        <f ca="1">IF(PaymentSchedule[[#This Row],[PMT '#]]&lt;&gt;"",PaymentSchedule[[#This Row],[TOTAL PAYMENT]]-PaymentSchedule[[#This Row],[INTEREST]],"")</f>
        <v>10771.281567275515</v>
      </c>
      <c r="I227" s="31">
        <f ca="1">IF(PaymentSchedule[[#This Row],[PMT '#]]&lt;&gt;"",PaymentSchedule[[#This Row],[BEGINNING BALANCE]]*(InterestRate/PaymentsPerYear),"")</f>
        <v>12931.269313710627</v>
      </c>
      <c r="J22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2376539.9763485324</v>
      </c>
      <c r="K227" s="31">
        <f ca="1">IF(PaymentSchedule[[#This Row],[PMT '#]]&lt;&gt;"",SUM(INDEX(PaymentSchedule[INTEREST],1,1):PaymentSchedule[[#This Row],[INTEREST]]),"")</f>
        <v>3722588.4157605479</v>
      </c>
    </row>
    <row r="228" spans="2:11" x14ac:dyDescent="0.45">
      <c r="B228" s="33">
        <f ca="1">IF(LoanIsGood,IF(ROW()-ROW(PaymentSchedule[[#Headers],[PMT '#]])&gt;ScheduledNumberOfPayments,"",ROW()-ROW(PaymentSchedule[[#Headers],[PMT '#]])),"")</f>
        <v>216</v>
      </c>
      <c r="C228" s="30">
        <f ca="1">IF(PaymentSchedule[[#This Row],[PMT '#]]&lt;&gt;"",EOMONTH(LoanStartDate,ROW(PaymentSchedule[[#This Row],[PMT '#]])-ROW(PaymentSchedule[[#Headers],[PMT '#]])-2)+DAY(LoanStartDate),"")</f>
        <v>51698</v>
      </c>
      <c r="D228" s="31">
        <f ca="1">IF(PaymentSchedule[[#This Row],[PMT '#]]&lt;&gt;"",IF(ROW()-ROW(PaymentSchedule[[#Headers],[BEGINNING BALANCE]])=1,LoanAmount,INDEX(PaymentSchedule[ENDING BALANCE],ROW()-ROW(PaymentSchedule[[#Headers],[BEGINNING BALANCE]])-1)),"")</f>
        <v>2376539.9763485324</v>
      </c>
      <c r="E228" s="31">
        <f ca="1">IF(PaymentSchedule[[#This Row],[PMT '#]]&lt;&gt;"",ScheduledPayment,"")</f>
        <v>23702.550880986142</v>
      </c>
      <c r="F22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8" s="31">
        <f ca="1">IF(PaymentSchedule[[#This Row],[PMT '#]]&lt;&gt;"",PaymentSchedule[[#This Row],[TOTAL PAYMENT]]-PaymentSchedule[[#This Row],[INTEREST]],"")</f>
        <v>10829.626009098258</v>
      </c>
      <c r="I228" s="31">
        <f ca="1">IF(PaymentSchedule[[#This Row],[PMT '#]]&lt;&gt;"",PaymentSchedule[[#This Row],[BEGINNING BALANCE]]*(InterestRate/PaymentsPerYear),"")</f>
        <v>12872.924871887884</v>
      </c>
      <c r="J22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2365710.3503394341</v>
      </c>
      <c r="K228" s="31">
        <f ca="1">IF(PaymentSchedule[[#This Row],[PMT '#]]&lt;&gt;"",SUM(INDEX(PaymentSchedule[INTEREST],1,1):PaymentSchedule[[#This Row],[INTEREST]]),"")</f>
        <v>3735461.3406324359</v>
      </c>
    </row>
    <row r="229" spans="2:11" x14ac:dyDescent="0.45">
      <c r="B229" s="33">
        <f ca="1">IF(LoanIsGood,IF(ROW()-ROW(PaymentSchedule[[#Headers],[PMT '#]])&gt;ScheduledNumberOfPayments,"",ROW()-ROW(PaymentSchedule[[#Headers],[PMT '#]])),"")</f>
        <v>217</v>
      </c>
      <c r="C229" s="30">
        <f ca="1">IF(PaymentSchedule[[#This Row],[PMT '#]]&lt;&gt;"",EOMONTH(LoanStartDate,ROW(PaymentSchedule[[#This Row],[PMT '#]])-ROW(PaymentSchedule[[#Headers],[PMT '#]])-2)+DAY(LoanStartDate),"")</f>
        <v>51729</v>
      </c>
      <c r="D229" s="31">
        <f ca="1">IF(PaymentSchedule[[#This Row],[PMT '#]]&lt;&gt;"",IF(ROW()-ROW(PaymentSchedule[[#Headers],[BEGINNING BALANCE]])=1,LoanAmount,INDEX(PaymentSchedule[ENDING BALANCE],ROW()-ROW(PaymentSchedule[[#Headers],[BEGINNING BALANCE]])-1)),"")</f>
        <v>2365710.3503394341</v>
      </c>
      <c r="E229" s="31">
        <f ca="1">IF(PaymentSchedule[[#This Row],[PMT '#]]&lt;&gt;"",ScheduledPayment,"")</f>
        <v>23702.550880986142</v>
      </c>
      <c r="F22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2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29" s="31">
        <f ca="1">IF(PaymentSchedule[[#This Row],[PMT '#]]&lt;&gt;"",PaymentSchedule[[#This Row],[TOTAL PAYMENT]]-PaymentSchedule[[#This Row],[INTEREST]],"")</f>
        <v>10888.286483314207</v>
      </c>
      <c r="I229" s="31">
        <f ca="1">IF(PaymentSchedule[[#This Row],[PMT '#]]&lt;&gt;"",PaymentSchedule[[#This Row],[BEGINNING BALANCE]]*(InterestRate/PaymentsPerYear),"")</f>
        <v>12814.264397671936</v>
      </c>
      <c r="J22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2354822.0638561198</v>
      </c>
      <c r="K229" s="31">
        <f ca="1">IF(PaymentSchedule[[#This Row],[PMT '#]]&lt;&gt;"",SUM(INDEX(PaymentSchedule[INTEREST],1,1):PaymentSchedule[[#This Row],[INTEREST]]),"")</f>
        <v>3748275.6050301078</v>
      </c>
    </row>
    <row r="230" spans="2:11" x14ac:dyDescent="0.45">
      <c r="B230" s="33">
        <f ca="1">IF(LoanIsGood,IF(ROW()-ROW(PaymentSchedule[[#Headers],[PMT '#]])&gt;ScheduledNumberOfPayments,"",ROW()-ROW(PaymentSchedule[[#Headers],[PMT '#]])),"")</f>
        <v>218</v>
      </c>
      <c r="C230" s="30">
        <f ca="1">IF(PaymentSchedule[[#This Row],[PMT '#]]&lt;&gt;"",EOMONTH(LoanStartDate,ROW(PaymentSchedule[[#This Row],[PMT '#]])-ROW(PaymentSchedule[[#Headers],[PMT '#]])-2)+DAY(LoanStartDate),"")</f>
        <v>51760</v>
      </c>
      <c r="D230" s="31">
        <f ca="1">IF(PaymentSchedule[[#This Row],[PMT '#]]&lt;&gt;"",IF(ROW()-ROW(PaymentSchedule[[#Headers],[BEGINNING BALANCE]])=1,LoanAmount,INDEX(PaymentSchedule[ENDING BALANCE],ROW()-ROW(PaymentSchedule[[#Headers],[BEGINNING BALANCE]])-1)),"")</f>
        <v>2354822.0638561198</v>
      </c>
      <c r="E230" s="31">
        <f ca="1">IF(PaymentSchedule[[#This Row],[PMT '#]]&lt;&gt;"",ScheduledPayment,"")</f>
        <v>23702.550880986142</v>
      </c>
      <c r="F23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0" s="31">
        <f ca="1">IF(PaymentSchedule[[#This Row],[PMT '#]]&lt;&gt;"",PaymentSchedule[[#This Row],[TOTAL PAYMENT]]-PaymentSchedule[[#This Row],[INTEREST]],"")</f>
        <v>10947.264701765493</v>
      </c>
      <c r="I230" s="31">
        <f ca="1">IF(PaymentSchedule[[#This Row],[PMT '#]]&lt;&gt;"",PaymentSchedule[[#This Row],[BEGINNING BALANCE]]*(InterestRate/PaymentsPerYear),"")</f>
        <v>12755.28617922065</v>
      </c>
      <c r="J23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2343874.7991543543</v>
      </c>
      <c r="K230" s="31">
        <f ca="1">IF(PaymentSchedule[[#This Row],[PMT '#]]&lt;&gt;"",SUM(INDEX(PaymentSchedule[INTEREST],1,1):PaymentSchedule[[#This Row],[INTEREST]]),"")</f>
        <v>3761030.8912093285</v>
      </c>
    </row>
    <row r="231" spans="2:11" x14ac:dyDescent="0.45">
      <c r="B231" s="33">
        <f ca="1">IF(LoanIsGood,IF(ROW()-ROW(PaymentSchedule[[#Headers],[PMT '#]])&gt;ScheduledNumberOfPayments,"",ROW()-ROW(PaymentSchedule[[#Headers],[PMT '#]])),"")</f>
        <v>219</v>
      </c>
      <c r="C231" s="30">
        <f ca="1">IF(PaymentSchedule[[#This Row],[PMT '#]]&lt;&gt;"",EOMONTH(LoanStartDate,ROW(PaymentSchedule[[#This Row],[PMT '#]])-ROW(PaymentSchedule[[#Headers],[PMT '#]])-2)+DAY(LoanStartDate),"")</f>
        <v>51790</v>
      </c>
      <c r="D231" s="31">
        <f ca="1">IF(PaymentSchedule[[#This Row],[PMT '#]]&lt;&gt;"",IF(ROW()-ROW(PaymentSchedule[[#Headers],[BEGINNING BALANCE]])=1,LoanAmount,INDEX(PaymentSchedule[ENDING BALANCE],ROW()-ROW(PaymentSchedule[[#Headers],[BEGINNING BALANCE]])-1)),"")</f>
        <v>2343874.7991543543</v>
      </c>
      <c r="E231" s="31">
        <f ca="1">IF(PaymentSchedule[[#This Row],[PMT '#]]&lt;&gt;"",ScheduledPayment,"")</f>
        <v>23702.550880986142</v>
      </c>
      <c r="F23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1" s="31">
        <f ca="1">IF(PaymentSchedule[[#This Row],[PMT '#]]&lt;&gt;"",PaymentSchedule[[#This Row],[TOTAL PAYMENT]]-PaymentSchedule[[#This Row],[INTEREST]],"")</f>
        <v>11006.562385566724</v>
      </c>
      <c r="I231" s="31">
        <f ca="1">IF(PaymentSchedule[[#This Row],[PMT '#]]&lt;&gt;"",PaymentSchedule[[#This Row],[BEGINNING BALANCE]]*(InterestRate/PaymentsPerYear),"")</f>
        <v>12695.988495419419</v>
      </c>
      <c r="J23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2332868.2367687877</v>
      </c>
      <c r="K231" s="31">
        <f ca="1">IF(PaymentSchedule[[#This Row],[PMT '#]]&lt;&gt;"",SUM(INDEX(PaymentSchedule[INTEREST],1,1):PaymentSchedule[[#This Row],[INTEREST]]),"")</f>
        <v>3773726.8797047478</v>
      </c>
    </row>
    <row r="232" spans="2:11" x14ac:dyDescent="0.45">
      <c r="B232" s="33">
        <f ca="1">IF(LoanIsGood,IF(ROW()-ROW(PaymentSchedule[[#Headers],[PMT '#]])&gt;ScheduledNumberOfPayments,"",ROW()-ROW(PaymentSchedule[[#Headers],[PMT '#]])),"")</f>
        <v>220</v>
      </c>
      <c r="C232" s="30">
        <f ca="1">IF(PaymentSchedule[[#This Row],[PMT '#]]&lt;&gt;"",EOMONTH(LoanStartDate,ROW(PaymentSchedule[[#This Row],[PMT '#]])-ROW(PaymentSchedule[[#Headers],[PMT '#]])-2)+DAY(LoanStartDate),"")</f>
        <v>51821</v>
      </c>
      <c r="D232" s="31">
        <f ca="1">IF(PaymentSchedule[[#This Row],[PMT '#]]&lt;&gt;"",IF(ROW()-ROW(PaymentSchedule[[#Headers],[BEGINNING BALANCE]])=1,LoanAmount,INDEX(PaymentSchedule[ENDING BALANCE],ROW()-ROW(PaymentSchedule[[#Headers],[BEGINNING BALANCE]])-1)),"")</f>
        <v>2332868.2367687877</v>
      </c>
      <c r="E232" s="31">
        <f ca="1">IF(PaymentSchedule[[#This Row],[PMT '#]]&lt;&gt;"",ScheduledPayment,"")</f>
        <v>23702.550880986142</v>
      </c>
      <c r="F23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2" s="31">
        <f ca="1">IF(PaymentSchedule[[#This Row],[PMT '#]]&lt;&gt;"",PaymentSchedule[[#This Row],[TOTAL PAYMENT]]-PaymentSchedule[[#This Row],[INTEREST]],"")</f>
        <v>11066.181265155208</v>
      </c>
      <c r="I232" s="31">
        <f ca="1">IF(PaymentSchedule[[#This Row],[PMT '#]]&lt;&gt;"",PaymentSchedule[[#This Row],[BEGINNING BALANCE]]*(InterestRate/PaymentsPerYear),"")</f>
        <v>12636.369615830934</v>
      </c>
      <c r="J23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2321802.0555036324</v>
      </c>
      <c r="K232" s="31">
        <f ca="1">IF(PaymentSchedule[[#This Row],[PMT '#]]&lt;&gt;"",SUM(INDEX(PaymentSchedule[INTEREST],1,1):PaymentSchedule[[#This Row],[INTEREST]]),"")</f>
        <v>3786363.2493205788</v>
      </c>
    </row>
    <row r="233" spans="2:11" x14ac:dyDescent="0.45">
      <c r="B233" s="33">
        <f ca="1">IF(LoanIsGood,IF(ROW()-ROW(PaymentSchedule[[#Headers],[PMT '#]])&gt;ScheduledNumberOfPayments,"",ROW()-ROW(PaymentSchedule[[#Headers],[PMT '#]])),"")</f>
        <v>221</v>
      </c>
      <c r="C233" s="30">
        <f ca="1">IF(PaymentSchedule[[#This Row],[PMT '#]]&lt;&gt;"",EOMONTH(LoanStartDate,ROW(PaymentSchedule[[#This Row],[PMT '#]])-ROW(PaymentSchedule[[#Headers],[PMT '#]])-2)+DAY(LoanStartDate),"")</f>
        <v>51851</v>
      </c>
      <c r="D233" s="31">
        <f ca="1">IF(PaymentSchedule[[#This Row],[PMT '#]]&lt;&gt;"",IF(ROW()-ROW(PaymentSchedule[[#Headers],[BEGINNING BALANCE]])=1,LoanAmount,INDEX(PaymentSchedule[ENDING BALANCE],ROW()-ROW(PaymentSchedule[[#Headers],[BEGINNING BALANCE]])-1)),"")</f>
        <v>2321802.0555036324</v>
      </c>
      <c r="E233" s="31">
        <f ca="1">IF(PaymentSchedule[[#This Row],[PMT '#]]&lt;&gt;"",ScheduledPayment,"")</f>
        <v>23702.550880986142</v>
      </c>
      <c r="F23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3" s="31">
        <f ca="1">IF(PaymentSchedule[[#This Row],[PMT '#]]&lt;&gt;"",PaymentSchedule[[#This Row],[TOTAL PAYMENT]]-PaymentSchedule[[#This Row],[INTEREST]],"")</f>
        <v>11126.123080341466</v>
      </c>
      <c r="I233" s="31">
        <f ca="1">IF(PaymentSchedule[[#This Row],[PMT '#]]&lt;&gt;"",PaymentSchedule[[#This Row],[BEGINNING BALANCE]]*(InterestRate/PaymentsPerYear),"")</f>
        <v>12576.427800644677</v>
      </c>
      <c r="J23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2310675.9324232908</v>
      </c>
      <c r="K233" s="31">
        <f ca="1">IF(PaymentSchedule[[#This Row],[PMT '#]]&lt;&gt;"",SUM(INDEX(PaymentSchedule[INTEREST],1,1):PaymentSchedule[[#This Row],[INTEREST]]),"")</f>
        <v>3798939.6771212234</v>
      </c>
    </row>
    <row r="234" spans="2:11" x14ac:dyDescent="0.45">
      <c r="B234" s="33">
        <f ca="1">IF(LoanIsGood,IF(ROW()-ROW(PaymentSchedule[[#Headers],[PMT '#]])&gt;ScheduledNumberOfPayments,"",ROW()-ROW(PaymentSchedule[[#Headers],[PMT '#]])),"")</f>
        <v>222</v>
      </c>
      <c r="C234" s="30">
        <f ca="1">IF(PaymentSchedule[[#This Row],[PMT '#]]&lt;&gt;"",EOMONTH(LoanStartDate,ROW(PaymentSchedule[[#This Row],[PMT '#]])-ROW(PaymentSchedule[[#Headers],[PMT '#]])-2)+DAY(LoanStartDate),"")</f>
        <v>51882</v>
      </c>
      <c r="D234" s="31">
        <f ca="1">IF(PaymentSchedule[[#This Row],[PMT '#]]&lt;&gt;"",IF(ROW()-ROW(PaymentSchedule[[#Headers],[BEGINNING BALANCE]])=1,LoanAmount,INDEX(PaymentSchedule[ENDING BALANCE],ROW()-ROW(PaymentSchedule[[#Headers],[BEGINNING BALANCE]])-1)),"")</f>
        <v>2310675.9324232908</v>
      </c>
      <c r="E234" s="31">
        <f ca="1">IF(PaymentSchedule[[#This Row],[PMT '#]]&lt;&gt;"",ScheduledPayment,"")</f>
        <v>23702.550880986142</v>
      </c>
      <c r="F23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4" s="31">
        <f ca="1">IF(PaymentSchedule[[#This Row],[PMT '#]]&lt;&gt;"",PaymentSchedule[[#This Row],[TOTAL PAYMENT]]-PaymentSchedule[[#This Row],[INTEREST]],"")</f>
        <v>11186.389580359983</v>
      </c>
      <c r="I234" s="31">
        <f ca="1">IF(PaymentSchedule[[#This Row],[PMT '#]]&lt;&gt;"",PaymentSchedule[[#This Row],[BEGINNING BALANCE]]*(InterestRate/PaymentsPerYear),"")</f>
        <v>12516.16130062616</v>
      </c>
      <c r="J23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2299489.5428429306</v>
      </c>
      <c r="K234" s="31">
        <f ca="1">IF(PaymentSchedule[[#This Row],[PMT '#]]&lt;&gt;"",SUM(INDEX(PaymentSchedule[INTEREST],1,1):PaymentSchedule[[#This Row],[INTEREST]]),"")</f>
        <v>3811455.8384218495</v>
      </c>
    </row>
    <row r="235" spans="2:11" x14ac:dyDescent="0.45">
      <c r="B235" s="33">
        <f ca="1">IF(LoanIsGood,IF(ROW()-ROW(PaymentSchedule[[#Headers],[PMT '#]])&gt;ScheduledNumberOfPayments,"",ROW()-ROW(PaymentSchedule[[#Headers],[PMT '#]])),"")</f>
        <v>223</v>
      </c>
      <c r="C235" s="30">
        <f ca="1">IF(PaymentSchedule[[#This Row],[PMT '#]]&lt;&gt;"",EOMONTH(LoanStartDate,ROW(PaymentSchedule[[#This Row],[PMT '#]])-ROW(PaymentSchedule[[#Headers],[PMT '#]])-2)+DAY(LoanStartDate),"")</f>
        <v>51913</v>
      </c>
      <c r="D235" s="31">
        <f ca="1">IF(PaymentSchedule[[#This Row],[PMT '#]]&lt;&gt;"",IF(ROW()-ROW(PaymentSchedule[[#Headers],[BEGINNING BALANCE]])=1,LoanAmount,INDEX(PaymentSchedule[ENDING BALANCE],ROW()-ROW(PaymentSchedule[[#Headers],[BEGINNING BALANCE]])-1)),"")</f>
        <v>2299489.5428429306</v>
      </c>
      <c r="E235" s="31">
        <f ca="1">IF(PaymentSchedule[[#This Row],[PMT '#]]&lt;&gt;"",ScheduledPayment,"")</f>
        <v>23702.550880986142</v>
      </c>
      <c r="F23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5" s="31">
        <f ca="1">IF(PaymentSchedule[[#This Row],[PMT '#]]&lt;&gt;"",PaymentSchedule[[#This Row],[TOTAL PAYMENT]]-PaymentSchedule[[#This Row],[INTEREST]],"")</f>
        <v>11246.982523920267</v>
      </c>
      <c r="I235" s="31">
        <f ca="1">IF(PaymentSchedule[[#This Row],[PMT '#]]&lt;&gt;"",PaymentSchedule[[#This Row],[BEGINNING BALANCE]]*(InterestRate/PaymentsPerYear),"")</f>
        <v>12455.568357065875</v>
      </c>
      <c r="J23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2288242.5603190102</v>
      </c>
      <c r="K235" s="31">
        <f ca="1">IF(PaymentSchedule[[#This Row],[PMT '#]]&lt;&gt;"",SUM(INDEX(PaymentSchedule[INTEREST],1,1):PaymentSchedule[[#This Row],[INTEREST]]),"")</f>
        <v>3823911.4067789153</v>
      </c>
    </row>
    <row r="236" spans="2:11" x14ac:dyDescent="0.45">
      <c r="B236" s="33">
        <f ca="1">IF(LoanIsGood,IF(ROW()-ROW(PaymentSchedule[[#Headers],[PMT '#]])&gt;ScheduledNumberOfPayments,"",ROW()-ROW(PaymentSchedule[[#Headers],[PMT '#]])),"")</f>
        <v>224</v>
      </c>
      <c r="C236" s="30">
        <f ca="1">IF(PaymentSchedule[[#This Row],[PMT '#]]&lt;&gt;"",EOMONTH(LoanStartDate,ROW(PaymentSchedule[[#This Row],[PMT '#]])-ROW(PaymentSchedule[[#Headers],[PMT '#]])-2)+DAY(LoanStartDate),"")</f>
        <v>51941</v>
      </c>
      <c r="D236" s="31">
        <f ca="1">IF(PaymentSchedule[[#This Row],[PMT '#]]&lt;&gt;"",IF(ROW()-ROW(PaymentSchedule[[#Headers],[BEGINNING BALANCE]])=1,LoanAmount,INDEX(PaymentSchedule[ENDING BALANCE],ROW()-ROW(PaymentSchedule[[#Headers],[BEGINNING BALANCE]])-1)),"")</f>
        <v>2288242.5603190102</v>
      </c>
      <c r="E236" s="31">
        <f ca="1">IF(PaymentSchedule[[#This Row],[PMT '#]]&lt;&gt;"",ScheduledPayment,"")</f>
        <v>23702.550880986142</v>
      </c>
      <c r="F23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6" s="31">
        <f ca="1">IF(PaymentSchedule[[#This Row],[PMT '#]]&lt;&gt;"",PaymentSchedule[[#This Row],[TOTAL PAYMENT]]-PaymentSchedule[[#This Row],[INTEREST]],"")</f>
        <v>11307.90367925817</v>
      </c>
      <c r="I236" s="31">
        <f ca="1">IF(PaymentSchedule[[#This Row],[PMT '#]]&lt;&gt;"",PaymentSchedule[[#This Row],[BEGINNING BALANCE]]*(InterestRate/PaymentsPerYear),"")</f>
        <v>12394.647201727972</v>
      </c>
      <c r="J23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2276934.656639752</v>
      </c>
      <c r="K236" s="31">
        <f ca="1">IF(PaymentSchedule[[#This Row],[PMT '#]]&lt;&gt;"",SUM(INDEX(PaymentSchedule[INTEREST],1,1):PaymentSchedule[[#This Row],[INTEREST]]),"")</f>
        <v>3836306.0539806434</v>
      </c>
    </row>
    <row r="237" spans="2:11" x14ac:dyDescent="0.45">
      <c r="B237" s="33">
        <f ca="1">IF(LoanIsGood,IF(ROW()-ROW(PaymentSchedule[[#Headers],[PMT '#]])&gt;ScheduledNumberOfPayments,"",ROW()-ROW(PaymentSchedule[[#Headers],[PMT '#]])),"")</f>
        <v>225</v>
      </c>
      <c r="C237" s="30">
        <f ca="1">IF(PaymentSchedule[[#This Row],[PMT '#]]&lt;&gt;"",EOMONTH(LoanStartDate,ROW(PaymentSchedule[[#This Row],[PMT '#]])-ROW(PaymentSchedule[[#Headers],[PMT '#]])-2)+DAY(LoanStartDate),"")</f>
        <v>51972</v>
      </c>
      <c r="D237" s="31">
        <f ca="1">IF(PaymentSchedule[[#This Row],[PMT '#]]&lt;&gt;"",IF(ROW()-ROW(PaymentSchedule[[#Headers],[BEGINNING BALANCE]])=1,LoanAmount,INDEX(PaymentSchedule[ENDING BALANCE],ROW()-ROW(PaymentSchedule[[#Headers],[BEGINNING BALANCE]])-1)),"")</f>
        <v>2276934.656639752</v>
      </c>
      <c r="E237" s="31">
        <f ca="1">IF(PaymentSchedule[[#This Row],[PMT '#]]&lt;&gt;"",ScheduledPayment,"")</f>
        <v>23702.550880986142</v>
      </c>
      <c r="F23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7" s="31">
        <f ca="1">IF(PaymentSchedule[[#This Row],[PMT '#]]&lt;&gt;"",PaymentSchedule[[#This Row],[TOTAL PAYMENT]]-PaymentSchedule[[#This Row],[INTEREST]],"")</f>
        <v>11369.154824187484</v>
      </c>
      <c r="I237" s="31">
        <f ca="1">IF(PaymentSchedule[[#This Row],[PMT '#]]&lt;&gt;"",PaymentSchedule[[#This Row],[BEGINNING BALANCE]]*(InterestRate/PaymentsPerYear),"")</f>
        <v>12333.396056798658</v>
      </c>
      <c r="J23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2265565.5018155645</v>
      </c>
      <c r="K237" s="31">
        <f ca="1">IF(PaymentSchedule[[#This Row],[PMT '#]]&lt;&gt;"",SUM(INDEX(PaymentSchedule[INTEREST],1,1):PaymentSchedule[[#This Row],[INTEREST]]),"")</f>
        <v>3848639.4500374421</v>
      </c>
    </row>
    <row r="238" spans="2:11" x14ac:dyDescent="0.45">
      <c r="B238" s="33">
        <f ca="1">IF(LoanIsGood,IF(ROW()-ROW(PaymentSchedule[[#Headers],[PMT '#]])&gt;ScheduledNumberOfPayments,"",ROW()-ROW(PaymentSchedule[[#Headers],[PMT '#]])),"")</f>
        <v>226</v>
      </c>
      <c r="C238" s="30">
        <f ca="1">IF(PaymentSchedule[[#This Row],[PMT '#]]&lt;&gt;"",EOMONTH(LoanStartDate,ROW(PaymentSchedule[[#This Row],[PMT '#]])-ROW(PaymentSchedule[[#Headers],[PMT '#]])-2)+DAY(LoanStartDate),"")</f>
        <v>52002</v>
      </c>
      <c r="D238" s="31">
        <f ca="1">IF(PaymentSchedule[[#This Row],[PMT '#]]&lt;&gt;"",IF(ROW()-ROW(PaymentSchedule[[#Headers],[BEGINNING BALANCE]])=1,LoanAmount,INDEX(PaymentSchedule[ENDING BALANCE],ROW()-ROW(PaymentSchedule[[#Headers],[BEGINNING BALANCE]])-1)),"")</f>
        <v>2265565.5018155645</v>
      </c>
      <c r="E238" s="31">
        <f ca="1">IF(PaymentSchedule[[#This Row],[PMT '#]]&lt;&gt;"",ScheduledPayment,"")</f>
        <v>23702.550880986142</v>
      </c>
      <c r="F23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8" s="31">
        <f ca="1">IF(PaymentSchedule[[#This Row],[PMT '#]]&lt;&gt;"",PaymentSchedule[[#This Row],[TOTAL PAYMENT]]-PaymentSchedule[[#This Row],[INTEREST]],"")</f>
        <v>11430.737746151834</v>
      </c>
      <c r="I238" s="31">
        <f ca="1">IF(PaymentSchedule[[#This Row],[PMT '#]]&lt;&gt;"",PaymentSchedule[[#This Row],[BEGINNING BALANCE]]*(InterestRate/PaymentsPerYear),"")</f>
        <v>12271.813134834309</v>
      </c>
      <c r="J23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2254134.7640694128</v>
      </c>
      <c r="K238" s="31">
        <f ca="1">IF(PaymentSchedule[[#This Row],[PMT '#]]&lt;&gt;"",SUM(INDEX(PaymentSchedule[INTEREST],1,1):PaymentSchedule[[#This Row],[INTEREST]]),"")</f>
        <v>3860911.2631722763</v>
      </c>
    </row>
    <row r="239" spans="2:11" x14ac:dyDescent="0.45">
      <c r="B239" s="33">
        <f ca="1">IF(LoanIsGood,IF(ROW()-ROW(PaymentSchedule[[#Headers],[PMT '#]])&gt;ScheduledNumberOfPayments,"",ROW()-ROW(PaymentSchedule[[#Headers],[PMT '#]])),"")</f>
        <v>227</v>
      </c>
      <c r="C239" s="30">
        <f ca="1">IF(PaymentSchedule[[#This Row],[PMT '#]]&lt;&gt;"",EOMONTH(LoanStartDate,ROW(PaymentSchedule[[#This Row],[PMT '#]])-ROW(PaymentSchedule[[#Headers],[PMT '#]])-2)+DAY(LoanStartDate),"")</f>
        <v>52033</v>
      </c>
      <c r="D239" s="31">
        <f ca="1">IF(PaymentSchedule[[#This Row],[PMT '#]]&lt;&gt;"",IF(ROW()-ROW(PaymentSchedule[[#Headers],[BEGINNING BALANCE]])=1,LoanAmount,INDEX(PaymentSchedule[ENDING BALANCE],ROW()-ROW(PaymentSchedule[[#Headers],[BEGINNING BALANCE]])-1)),"")</f>
        <v>2254134.7640694128</v>
      </c>
      <c r="E239" s="31">
        <f ca="1">IF(PaymentSchedule[[#This Row],[PMT '#]]&lt;&gt;"",ScheduledPayment,"")</f>
        <v>23702.550880986142</v>
      </c>
      <c r="F23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3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39" s="31">
        <f ca="1">IF(PaymentSchedule[[#This Row],[PMT '#]]&lt;&gt;"",PaymentSchedule[[#This Row],[TOTAL PAYMENT]]-PaymentSchedule[[#This Row],[INTEREST]],"")</f>
        <v>11492.654242276822</v>
      </c>
      <c r="I239" s="31">
        <f ca="1">IF(PaymentSchedule[[#This Row],[PMT '#]]&lt;&gt;"",PaymentSchedule[[#This Row],[BEGINNING BALANCE]]*(InterestRate/PaymentsPerYear),"")</f>
        <v>12209.896638709321</v>
      </c>
      <c r="J23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2242642.1098271362</v>
      </c>
      <c r="K239" s="31">
        <f ca="1">IF(PaymentSchedule[[#This Row],[PMT '#]]&lt;&gt;"",SUM(INDEX(PaymentSchedule[INTEREST],1,1):PaymentSchedule[[#This Row],[INTEREST]]),"")</f>
        <v>3873121.1598109854</v>
      </c>
    </row>
    <row r="240" spans="2:11" x14ac:dyDescent="0.45">
      <c r="B240" s="33">
        <f ca="1">IF(LoanIsGood,IF(ROW()-ROW(PaymentSchedule[[#Headers],[PMT '#]])&gt;ScheduledNumberOfPayments,"",ROW()-ROW(PaymentSchedule[[#Headers],[PMT '#]])),"")</f>
        <v>228</v>
      </c>
      <c r="C240" s="30">
        <f ca="1">IF(PaymentSchedule[[#This Row],[PMT '#]]&lt;&gt;"",EOMONTH(LoanStartDate,ROW(PaymentSchedule[[#This Row],[PMT '#]])-ROW(PaymentSchedule[[#Headers],[PMT '#]])-2)+DAY(LoanStartDate),"")</f>
        <v>52063</v>
      </c>
      <c r="D240" s="31">
        <f ca="1">IF(PaymentSchedule[[#This Row],[PMT '#]]&lt;&gt;"",IF(ROW()-ROW(PaymentSchedule[[#Headers],[BEGINNING BALANCE]])=1,LoanAmount,INDEX(PaymentSchedule[ENDING BALANCE],ROW()-ROW(PaymentSchedule[[#Headers],[BEGINNING BALANCE]])-1)),"")</f>
        <v>2242642.1098271362</v>
      </c>
      <c r="E240" s="31">
        <f ca="1">IF(PaymentSchedule[[#This Row],[PMT '#]]&lt;&gt;"",ScheduledPayment,"")</f>
        <v>23702.550880986142</v>
      </c>
      <c r="F24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0" s="31">
        <f ca="1">IF(PaymentSchedule[[#This Row],[PMT '#]]&lt;&gt;"",PaymentSchedule[[#This Row],[TOTAL PAYMENT]]-PaymentSchedule[[#This Row],[INTEREST]],"")</f>
        <v>11554.906119422487</v>
      </c>
      <c r="I240" s="31">
        <f ca="1">IF(PaymentSchedule[[#This Row],[PMT '#]]&lt;&gt;"",PaymentSchedule[[#This Row],[BEGINNING BALANCE]]*(InterestRate/PaymentsPerYear),"")</f>
        <v>12147.644761563655</v>
      </c>
      <c r="J24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2231087.2037077136</v>
      </c>
      <c r="K240" s="31">
        <f ca="1">IF(PaymentSchedule[[#This Row],[PMT '#]]&lt;&gt;"",SUM(INDEX(PaymentSchedule[INTEREST],1,1):PaymentSchedule[[#This Row],[INTEREST]]),"")</f>
        <v>3885268.8045725492</v>
      </c>
    </row>
    <row r="241" spans="2:11" x14ac:dyDescent="0.45">
      <c r="B241" s="33">
        <f ca="1">IF(LoanIsGood,IF(ROW()-ROW(PaymentSchedule[[#Headers],[PMT '#]])&gt;ScheduledNumberOfPayments,"",ROW()-ROW(PaymentSchedule[[#Headers],[PMT '#]])),"")</f>
        <v>229</v>
      </c>
      <c r="C241" s="30">
        <f ca="1">IF(PaymentSchedule[[#This Row],[PMT '#]]&lt;&gt;"",EOMONTH(LoanStartDate,ROW(PaymentSchedule[[#This Row],[PMT '#]])-ROW(PaymentSchedule[[#Headers],[PMT '#]])-2)+DAY(LoanStartDate),"")</f>
        <v>52094</v>
      </c>
      <c r="D241" s="31">
        <f ca="1">IF(PaymentSchedule[[#This Row],[PMT '#]]&lt;&gt;"",IF(ROW()-ROW(PaymentSchedule[[#Headers],[BEGINNING BALANCE]])=1,LoanAmount,INDEX(PaymentSchedule[ENDING BALANCE],ROW()-ROW(PaymentSchedule[[#Headers],[BEGINNING BALANCE]])-1)),"")</f>
        <v>2231087.2037077136</v>
      </c>
      <c r="E241" s="31">
        <f ca="1">IF(PaymentSchedule[[#This Row],[PMT '#]]&lt;&gt;"",ScheduledPayment,"")</f>
        <v>23702.550880986142</v>
      </c>
      <c r="F24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1" s="31">
        <f ca="1">IF(PaymentSchedule[[#This Row],[PMT '#]]&lt;&gt;"",PaymentSchedule[[#This Row],[TOTAL PAYMENT]]-PaymentSchedule[[#This Row],[INTEREST]],"")</f>
        <v>11617.495194236026</v>
      </c>
      <c r="I241" s="31">
        <f ca="1">IF(PaymentSchedule[[#This Row],[PMT '#]]&lt;&gt;"",PaymentSchedule[[#This Row],[BEGINNING BALANCE]]*(InterestRate/PaymentsPerYear),"")</f>
        <v>12085.055686750116</v>
      </c>
      <c r="J24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2219469.7085134778</v>
      </c>
      <c r="K241" s="31">
        <f ca="1">IF(PaymentSchedule[[#This Row],[PMT '#]]&lt;&gt;"",SUM(INDEX(PaymentSchedule[INTEREST],1,1):PaymentSchedule[[#This Row],[INTEREST]]),"")</f>
        <v>3897353.8602592992</v>
      </c>
    </row>
    <row r="242" spans="2:11" x14ac:dyDescent="0.45">
      <c r="B242" s="33">
        <f ca="1">IF(LoanIsGood,IF(ROW()-ROW(PaymentSchedule[[#Headers],[PMT '#]])&gt;ScheduledNumberOfPayments,"",ROW()-ROW(PaymentSchedule[[#Headers],[PMT '#]])),"")</f>
        <v>230</v>
      </c>
      <c r="C242" s="30">
        <f ca="1">IF(PaymentSchedule[[#This Row],[PMT '#]]&lt;&gt;"",EOMONTH(LoanStartDate,ROW(PaymentSchedule[[#This Row],[PMT '#]])-ROW(PaymentSchedule[[#Headers],[PMT '#]])-2)+DAY(LoanStartDate),"")</f>
        <v>52125</v>
      </c>
      <c r="D242" s="31">
        <f ca="1">IF(PaymentSchedule[[#This Row],[PMT '#]]&lt;&gt;"",IF(ROW()-ROW(PaymentSchedule[[#Headers],[BEGINNING BALANCE]])=1,LoanAmount,INDEX(PaymentSchedule[ENDING BALANCE],ROW()-ROW(PaymentSchedule[[#Headers],[BEGINNING BALANCE]])-1)),"")</f>
        <v>2219469.7085134778</v>
      </c>
      <c r="E242" s="31">
        <f ca="1">IF(PaymentSchedule[[#This Row],[PMT '#]]&lt;&gt;"",ScheduledPayment,"")</f>
        <v>23702.550880986142</v>
      </c>
      <c r="F24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2" s="31">
        <f ca="1">IF(PaymentSchedule[[#This Row],[PMT '#]]&lt;&gt;"",PaymentSchedule[[#This Row],[TOTAL PAYMENT]]-PaymentSchedule[[#This Row],[INTEREST]],"")</f>
        <v>11680.423293204803</v>
      </c>
      <c r="I242" s="31">
        <f ca="1">IF(PaymentSchedule[[#This Row],[PMT '#]]&lt;&gt;"",PaymentSchedule[[#This Row],[BEGINNING BALANCE]]*(InterestRate/PaymentsPerYear),"")</f>
        <v>12022.127587781339</v>
      </c>
      <c r="J24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2207789.2852202728</v>
      </c>
      <c r="K242" s="31">
        <f ca="1">IF(PaymentSchedule[[#This Row],[PMT '#]]&lt;&gt;"",SUM(INDEX(PaymentSchedule[INTEREST],1,1):PaymentSchedule[[#This Row],[INTEREST]]),"")</f>
        <v>3909375.9878470805</v>
      </c>
    </row>
    <row r="243" spans="2:11" x14ac:dyDescent="0.45">
      <c r="B243" s="33">
        <f ca="1">IF(LoanIsGood,IF(ROW()-ROW(PaymentSchedule[[#Headers],[PMT '#]])&gt;ScheduledNumberOfPayments,"",ROW()-ROW(PaymentSchedule[[#Headers],[PMT '#]])),"")</f>
        <v>231</v>
      </c>
      <c r="C243" s="30">
        <f ca="1">IF(PaymentSchedule[[#This Row],[PMT '#]]&lt;&gt;"",EOMONTH(LoanStartDate,ROW(PaymentSchedule[[#This Row],[PMT '#]])-ROW(PaymentSchedule[[#Headers],[PMT '#]])-2)+DAY(LoanStartDate),"")</f>
        <v>52155</v>
      </c>
      <c r="D243" s="31">
        <f ca="1">IF(PaymentSchedule[[#This Row],[PMT '#]]&lt;&gt;"",IF(ROW()-ROW(PaymentSchedule[[#Headers],[BEGINNING BALANCE]])=1,LoanAmount,INDEX(PaymentSchedule[ENDING BALANCE],ROW()-ROW(PaymentSchedule[[#Headers],[BEGINNING BALANCE]])-1)),"")</f>
        <v>2207789.2852202728</v>
      </c>
      <c r="E243" s="31">
        <f ca="1">IF(PaymentSchedule[[#This Row],[PMT '#]]&lt;&gt;"",ScheduledPayment,"")</f>
        <v>23702.550880986142</v>
      </c>
      <c r="F24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3" s="31">
        <f ca="1">IF(PaymentSchedule[[#This Row],[PMT '#]]&lt;&gt;"",PaymentSchedule[[#This Row],[TOTAL PAYMENT]]-PaymentSchedule[[#This Row],[INTEREST]],"")</f>
        <v>11743.692252709663</v>
      </c>
      <c r="I243" s="31">
        <f ca="1">IF(PaymentSchedule[[#This Row],[PMT '#]]&lt;&gt;"",PaymentSchedule[[#This Row],[BEGINNING BALANCE]]*(InterestRate/PaymentsPerYear),"")</f>
        <v>11958.858628276479</v>
      </c>
      <c r="J24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2196045.5929675633</v>
      </c>
      <c r="K243" s="31">
        <f ca="1">IF(PaymentSchedule[[#This Row],[PMT '#]]&lt;&gt;"",SUM(INDEX(PaymentSchedule[INTEREST],1,1):PaymentSchedule[[#This Row],[INTEREST]]),"")</f>
        <v>3921334.8464753567</v>
      </c>
    </row>
    <row r="244" spans="2:11" x14ac:dyDescent="0.45">
      <c r="B244" s="33">
        <f ca="1">IF(LoanIsGood,IF(ROW()-ROW(PaymentSchedule[[#Headers],[PMT '#]])&gt;ScheduledNumberOfPayments,"",ROW()-ROW(PaymentSchedule[[#Headers],[PMT '#]])),"")</f>
        <v>232</v>
      </c>
      <c r="C244" s="30">
        <f ca="1">IF(PaymentSchedule[[#This Row],[PMT '#]]&lt;&gt;"",EOMONTH(LoanStartDate,ROW(PaymentSchedule[[#This Row],[PMT '#]])-ROW(PaymentSchedule[[#Headers],[PMT '#]])-2)+DAY(LoanStartDate),"")</f>
        <v>52186</v>
      </c>
      <c r="D244" s="31">
        <f ca="1">IF(PaymentSchedule[[#This Row],[PMT '#]]&lt;&gt;"",IF(ROW()-ROW(PaymentSchedule[[#Headers],[BEGINNING BALANCE]])=1,LoanAmount,INDEX(PaymentSchedule[ENDING BALANCE],ROW()-ROW(PaymentSchedule[[#Headers],[BEGINNING BALANCE]])-1)),"")</f>
        <v>2196045.5929675633</v>
      </c>
      <c r="E244" s="31">
        <f ca="1">IF(PaymentSchedule[[#This Row],[PMT '#]]&lt;&gt;"",ScheduledPayment,"")</f>
        <v>23702.550880986142</v>
      </c>
      <c r="F24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4" s="31">
        <f ca="1">IF(PaymentSchedule[[#This Row],[PMT '#]]&lt;&gt;"",PaymentSchedule[[#This Row],[TOTAL PAYMENT]]-PaymentSchedule[[#This Row],[INTEREST]],"")</f>
        <v>11807.303919078508</v>
      </c>
      <c r="I244" s="31">
        <f ca="1">IF(PaymentSchedule[[#This Row],[PMT '#]]&lt;&gt;"",PaymentSchedule[[#This Row],[BEGINNING BALANCE]]*(InterestRate/PaymentsPerYear),"")</f>
        <v>11895.246961907635</v>
      </c>
      <c r="J24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2184238.289048485</v>
      </c>
      <c r="K244" s="31">
        <f ca="1">IF(PaymentSchedule[[#This Row],[PMT '#]]&lt;&gt;"",SUM(INDEX(PaymentSchedule[INTEREST],1,1):PaymentSchedule[[#This Row],[INTEREST]]),"")</f>
        <v>3933230.0934372642</v>
      </c>
    </row>
    <row r="245" spans="2:11" x14ac:dyDescent="0.45">
      <c r="B245" s="33">
        <f ca="1">IF(LoanIsGood,IF(ROW()-ROW(PaymentSchedule[[#Headers],[PMT '#]])&gt;ScheduledNumberOfPayments,"",ROW()-ROW(PaymentSchedule[[#Headers],[PMT '#]])),"")</f>
        <v>233</v>
      </c>
      <c r="C245" s="30">
        <f ca="1">IF(PaymentSchedule[[#This Row],[PMT '#]]&lt;&gt;"",EOMONTH(LoanStartDate,ROW(PaymentSchedule[[#This Row],[PMT '#]])-ROW(PaymentSchedule[[#Headers],[PMT '#]])-2)+DAY(LoanStartDate),"")</f>
        <v>52216</v>
      </c>
      <c r="D245" s="31">
        <f ca="1">IF(PaymentSchedule[[#This Row],[PMT '#]]&lt;&gt;"",IF(ROW()-ROW(PaymentSchedule[[#Headers],[BEGINNING BALANCE]])=1,LoanAmount,INDEX(PaymentSchedule[ENDING BALANCE],ROW()-ROW(PaymentSchedule[[#Headers],[BEGINNING BALANCE]])-1)),"")</f>
        <v>2184238.289048485</v>
      </c>
      <c r="E245" s="31">
        <f ca="1">IF(PaymentSchedule[[#This Row],[PMT '#]]&lt;&gt;"",ScheduledPayment,"")</f>
        <v>23702.550880986142</v>
      </c>
      <c r="F24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5" s="31">
        <f ca="1">IF(PaymentSchedule[[#This Row],[PMT '#]]&lt;&gt;"",PaymentSchedule[[#This Row],[TOTAL PAYMENT]]-PaymentSchedule[[#This Row],[INTEREST]],"")</f>
        <v>11871.260148640182</v>
      </c>
      <c r="I245" s="31">
        <f ca="1">IF(PaymentSchedule[[#This Row],[PMT '#]]&lt;&gt;"",PaymentSchedule[[#This Row],[BEGINNING BALANCE]]*(InterestRate/PaymentsPerYear),"")</f>
        <v>11831.29073234596</v>
      </c>
      <c r="J24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2172367.0288998447</v>
      </c>
      <c r="K245" s="31">
        <f ca="1">IF(PaymentSchedule[[#This Row],[PMT '#]]&lt;&gt;"",SUM(INDEX(PaymentSchedule[INTEREST],1,1):PaymentSchedule[[#This Row],[INTEREST]]),"")</f>
        <v>3945061.3841696102</v>
      </c>
    </row>
    <row r="246" spans="2:11" x14ac:dyDescent="0.45">
      <c r="B246" s="33">
        <f ca="1">IF(LoanIsGood,IF(ROW()-ROW(PaymentSchedule[[#Headers],[PMT '#]])&gt;ScheduledNumberOfPayments,"",ROW()-ROW(PaymentSchedule[[#Headers],[PMT '#]])),"")</f>
        <v>234</v>
      </c>
      <c r="C246" s="30">
        <f ca="1">IF(PaymentSchedule[[#This Row],[PMT '#]]&lt;&gt;"",EOMONTH(LoanStartDate,ROW(PaymentSchedule[[#This Row],[PMT '#]])-ROW(PaymentSchedule[[#Headers],[PMT '#]])-2)+DAY(LoanStartDate),"")</f>
        <v>52247</v>
      </c>
      <c r="D246" s="31">
        <f ca="1">IF(PaymentSchedule[[#This Row],[PMT '#]]&lt;&gt;"",IF(ROW()-ROW(PaymentSchedule[[#Headers],[BEGINNING BALANCE]])=1,LoanAmount,INDEX(PaymentSchedule[ENDING BALANCE],ROW()-ROW(PaymentSchedule[[#Headers],[BEGINNING BALANCE]])-1)),"")</f>
        <v>2172367.0288998447</v>
      </c>
      <c r="E246" s="31">
        <f ca="1">IF(PaymentSchedule[[#This Row],[PMT '#]]&lt;&gt;"",ScheduledPayment,"")</f>
        <v>23702.550880986142</v>
      </c>
      <c r="F24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6" s="31">
        <f ca="1">IF(PaymentSchedule[[#This Row],[PMT '#]]&lt;&gt;"",PaymentSchedule[[#This Row],[TOTAL PAYMENT]]-PaymentSchedule[[#This Row],[INTEREST]],"")</f>
        <v>11935.56280777865</v>
      </c>
      <c r="I246" s="31">
        <f ca="1">IF(PaymentSchedule[[#This Row],[PMT '#]]&lt;&gt;"",PaymentSchedule[[#This Row],[BEGINNING BALANCE]]*(InterestRate/PaymentsPerYear),"")</f>
        <v>11766.988073207493</v>
      </c>
      <c r="J24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2160431.4660920659</v>
      </c>
      <c r="K246" s="31">
        <f ca="1">IF(PaymentSchedule[[#This Row],[PMT '#]]&lt;&gt;"",SUM(INDEX(PaymentSchedule[INTEREST],1,1):PaymentSchedule[[#This Row],[INTEREST]]),"")</f>
        <v>3956828.3722428177</v>
      </c>
    </row>
    <row r="247" spans="2:11" x14ac:dyDescent="0.45">
      <c r="B247" s="33">
        <f ca="1">IF(LoanIsGood,IF(ROW()-ROW(PaymentSchedule[[#Headers],[PMT '#]])&gt;ScheduledNumberOfPayments,"",ROW()-ROW(PaymentSchedule[[#Headers],[PMT '#]])),"")</f>
        <v>235</v>
      </c>
      <c r="C247" s="30">
        <f ca="1">IF(PaymentSchedule[[#This Row],[PMT '#]]&lt;&gt;"",EOMONTH(LoanStartDate,ROW(PaymentSchedule[[#This Row],[PMT '#]])-ROW(PaymentSchedule[[#Headers],[PMT '#]])-2)+DAY(LoanStartDate),"")</f>
        <v>52278</v>
      </c>
      <c r="D247" s="31">
        <f ca="1">IF(PaymentSchedule[[#This Row],[PMT '#]]&lt;&gt;"",IF(ROW()-ROW(PaymentSchedule[[#Headers],[BEGINNING BALANCE]])=1,LoanAmount,INDEX(PaymentSchedule[ENDING BALANCE],ROW()-ROW(PaymentSchedule[[#Headers],[BEGINNING BALANCE]])-1)),"")</f>
        <v>2160431.4660920659</v>
      </c>
      <c r="E247" s="31">
        <f ca="1">IF(PaymentSchedule[[#This Row],[PMT '#]]&lt;&gt;"",ScheduledPayment,"")</f>
        <v>23702.550880986142</v>
      </c>
      <c r="F24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7" s="31">
        <f ca="1">IF(PaymentSchedule[[#This Row],[PMT '#]]&lt;&gt;"",PaymentSchedule[[#This Row],[TOTAL PAYMENT]]-PaymentSchedule[[#This Row],[INTEREST]],"")</f>
        <v>12000.213772987452</v>
      </c>
      <c r="I247" s="31">
        <f ca="1">IF(PaymentSchedule[[#This Row],[PMT '#]]&lt;&gt;"",PaymentSchedule[[#This Row],[BEGINNING BALANCE]]*(InterestRate/PaymentsPerYear),"")</f>
        <v>11702.33710799869</v>
      </c>
      <c r="J24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2148431.2523190784</v>
      </c>
      <c r="K247" s="31">
        <f ca="1">IF(PaymentSchedule[[#This Row],[PMT '#]]&lt;&gt;"",SUM(INDEX(PaymentSchedule[INTEREST],1,1):PaymentSchedule[[#This Row],[INTEREST]]),"")</f>
        <v>3968530.7093508164</v>
      </c>
    </row>
    <row r="248" spans="2:11" x14ac:dyDescent="0.45">
      <c r="B248" s="33">
        <f ca="1">IF(LoanIsGood,IF(ROW()-ROW(PaymentSchedule[[#Headers],[PMT '#]])&gt;ScheduledNumberOfPayments,"",ROW()-ROW(PaymentSchedule[[#Headers],[PMT '#]])),"")</f>
        <v>236</v>
      </c>
      <c r="C248" s="30">
        <f ca="1">IF(PaymentSchedule[[#This Row],[PMT '#]]&lt;&gt;"",EOMONTH(LoanStartDate,ROW(PaymentSchedule[[#This Row],[PMT '#]])-ROW(PaymentSchedule[[#Headers],[PMT '#]])-2)+DAY(LoanStartDate),"")</f>
        <v>52306</v>
      </c>
      <c r="D248" s="31">
        <f ca="1">IF(PaymentSchedule[[#This Row],[PMT '#]]&lt;&gt;"",IF(ROW()-ROW(PaymentSchedule[[#Headers],[BEGINNING BALANCE]])=1,LoanAmount,INDEX(PaymentSchedule[ENDING BALANCE],ROW()-ROW(PaymentSchedule[[#Headers],[BEGINNING BALANCE]])-1)),"")</f>
        <v>2148431.2523190784</v>
      </c>
      <c r="E248" s="31">
        <f ca="1">IF(PaymentSchedule[[#This Row],[PMT '#]]&lt;&gt;"",ScheduledPayment,"")</f>
        <v>23702.550880986142</v>
      </c>
      <c r="F24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8" s="31">
        <f ca="1">IF(PaymentSchedule[[#This Row],[PMT '#]]&lt;&gt;"",PaymentSchedule[[#This Row],[TOTAL PAYMENT]]-PaymentSchedule[[#This Row],[INTEREST]],"")</f>
        <v>12065.214930924467</v>
      </c>
      <c r="I248" s="31">
        <f ca="1">IF(PaymentSchedule[[#This Row],[PMT '#]]&lt;&gt;"",PaymentSchedule[[#This Row],[BEGINNING BALANCE]]*(InterestRate/PaymentsPerYear),"")</f>
        <v>11637.335950061675</v>
      </c>
      <c r="J24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2136366.0373881538</v>
      </c>
      <c r="K248" s="31">
        <f ca="1">IF(PaymentSchedule[[#This Row],[PMT '#]]&lt;&gt;"",SUM(INDEX(PaymentSchedule[INTEREST],1,1):PaymentSchedule[[#This Row],[INTEREST]]),"")</f>
        <v>3980168.0453008781</v>
      </c>
    </row>
    <row r="249" spans="2:11" x14ac:dyDescent="0.45">
      <c r="B249" s="33">
        <f ca="1">IF(LoanIsGood,IF(ROW()-ROW(PaymentSchedule[[#Headers],[PMT '#]])&gt;ScheduledNumberOfPayments,"",ROW()-ROW(PaymentSchedule[[#Headers],[PMT '#]])),"")</f>
        <v>237</v>
      </c>
      <c r="C249" s="30">
        <f ca="1">IF(PaymentSchedule[[#This Row],[PMT '#]]&lt;&gt;"",EOMONTH(LoanStartDate,ROW(PaymentSchedule[[#This Row],[PMT '#]])-ROW(PaymentSchedule[[#Headers],[PMT '#]])-2)+DAY(LoanStartDate),"")</f>
        <v>52337</v>
      </c>
      <c r="D249" s="31">
        <f ca="1">IF(PaymentSchedule[[#This Row],[PMT '#]]&lt;&gt;"",IF(ROW()-ROW(PaymentSchedule[[#Headers],[BEGINNING BALANCE]])=1,LoanAmount,INDEX(PaymentSchedule[ENDING BALANCE],ROW()-ROW(PaymentSchedule[[#Headers],[BEGINNING BALANCE]])-1)),"")</f>
        <v>2136366.0373881538</v>
      </c>
      <c r="E249" s="31">
        <f ca="1">IF(PaymentSchedule[[#This Row],[PMT '#]]&lt;&gt;"",ScheduledPayment,"")</f>
        <v>23702.550880986142</v>
      </c>
      <c r="F24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4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49" s="31">
        <f ca="1">IF(PaymentSchedule[[#This Row],[PMT '#]]&lt;&gt;"",PaymentSchedule[[#This Row],[TOTAL PAYMENT]]-PaymentSchedule[[#This Row],[INTEREST]],"")</f>
        <v>12130.568178466976</v>
      </c>
      <c r="I249" s="31">
        <f ca="1">IF(PaymentSchedule[[#This Row],[PMT '#]]&lt;&gt;"",PaymentSchedule[[#This Row],[BEGINNING BALANCE]]*(InterestRate/PaymentsPerYear),"")</f>
        <v>11571.982702519166</v>
      </c>
      <c r="J24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2124235.4692096869</v>
      </c>
      <c r="K249" s="31">
        <f ca="1">IF(PaymentSchedule[[#This Row],[PMT '#]]&lt;&gt;"",SUM(INDEX(PaymentSchedule[INTEREST],1,1):PaymentSchedule[[#This Row],[INTEREST]]),"")</f>
        <v>3991740.0280033974</v>
      </c>
    </row>
    <row r="250" spans="2:11" x14ac:dyDescent="0.45">
      <c r="B250" s="33">
        <f ca="1">IF(LoanIsGood,IF(ROW()-ROW(PaymentSchedule[[#Headers],[PMT '#]])&gt;ScheduledNumberOfPayments,"",ROW()-ROW(PaymentSchedule[[#Headers],[PMT '#]])),"")</f>
        <v>238</v>
      </c>
      <c r="C250" s="30">
        <f ca="1">IF(PaymentSchedule[[#This Row],[PMT '#]]&lt;&gt;"",EOMONTH(LoanStartDate,ROW(PaymentSchedule[[#This Row],[PMT '#]])-ROW(PaymentSchedule[[#Headers],[PMT '#]])-2)+DAY(LoanStartDate),"")</f>
        <v>52367</v>
      </c>
      <c r="D250" s="31">
        <f ca="1">IF(PaymentSchedule[[#This Row],[PMT '#]]&lt;&gt;"",IF(ROW()-ROW(PaymentSchedule[[#Headers],[BEGINNING BALANCE]])=1,LoanAmount,INDEX(PaymentSchedule[ENDING BALANCE],ROW()-ROW(PaymentSchedule[[#Headers],[BEGINNING BALANCE]])-1)),"")</f>
        <v>2124235.4692096869</v>
      </c>
      <c r="E250" s="31">
        <f ca="1">IF(PaymentSchedule[[#This Row],[PMT '#]]&lt;&gt;"",ScheduledPayment,"")</f>
        <v>23702.550880986142</v>
      </c>
      <c r="F25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0" s="31">
        <f ca="1">IF(PaymentSchedule[[#This Row],[PMT '#]]&lt;&gt;"",PaymentSchedule[[#This Row],[TOTAL PAYMENT]]-PaymentSchedule[[#This Row],[INTEREST]],"")</f>
        <v>12196.275422767005</v>
      </c>
      <c r="I250" s="31">
        <f ca="1">IF(PaymentSchedule[[#This Row],[PMT '#]]&lt;&gt;"",PaymentSchedule[[#This Row],[BEGINNING BALANCE]]*(InterestRate/PaymentsPerYear),"")</f>
        <v>11506.275458219137</v>
      </c>
      <c r="J25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2112039.19378692</v>
      </c>
      <c r="K250" s="31">
        <f ca="1">IF(PaymentSchedule[[#This Row],[PMT '#]]&lt;&gt;"",SUM(INDEX(PaymentSchedule[INTEREST],1,1):PaymentSchedule[[#This Row],[INTEREST]]),"")</f>
        <v>4003246.3034616164</v>
      </c>
    </row>
    <row r="251" spans="2:11" x14ac:dyDescent="0.45">
      <c r="B251" s="33">
        <f ca="1">IF(LoanIsGood,IF(ROW()-ROW(PaymentSchedule[[#Headers],[PMT '#]])&gt;ScheduledNumberOfPayments,"",ROW()-ROW(PaymentSchedule[[#Headers],[PMT '#]])),"")</f>
        <v>239</v>
      </c>
      <c r="C251" s="30">
        <f ca="1">IF(PaymentSchedule[[#This Row],[PMT '#]]&lt;&gt;"",EOMONTH(LoanStartDate,ROW(PaymentSchedule[[#This Row],[PMT '#]])-ROW(PaymentSchedule[[#Headers],[PMT '#]])-2)+DAY(LoanStartDate),"")</f>
        <v>52398</v>
      </c>
      <c r="D251" s="31">
        <f ca="1">IF(PaymentSchedule[[#This Row],[PMT '#]]&lt;&gt;"",IF(ROW()-ROW(PaymentSchedule[[#Headers],[BEGINNING BALANCE]])=1,LoanAmount,INDEX(PaymentSchedule[ENDING BALANCE],ROW()-ROW(PaymentSchedule[[#Headers],[BEGINNING BALANCE]])-1)),"")</f>
        <v>2112039.19378692</v>
      </c>
      <c r="E251" s="31">
        <f ca="1">IF(PaymentSchedule[[#This Row],[PMT '#]]&lt;&gt;"",ScheduledPayment,"")</f>
        <v>23702.550880986142</v>
      </c>
      <c r="F25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1" s="31">
        <f ca="1">IF(PaymentSchedule[[#This Row],[PMT '#]]&lt;&gt;"",PaymentSchedule[[#This Row],[TOTAL PAYMENT]]-PaymentSchedule[[#This Row],[INTEREST]],"")</f>
        <v>12262.338581306991</v>
      </c>
      <c r="I251" s="31">
        <f ca="1">IF(PaymentSchedule[[#This Row],[PMT '#]]&lt;&gt;"",PaymentSchedule[[#This Row],[BEGINNING BALANCE]]*(InterestRate/PaymentsPerYear),"")</f>
        <v>11440.212299679151</v>
      </c>
      <c r="J25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2099776.8552056132</v>
      </c>
      <c r="K251" s="31">
        <f ca="1">IF(PaymentSchedule[[#This Row],[PMT '#]]&lt;&gt;"",SUM(INDEX(PaymentSchedule[INTEREST],1,1):PaymentSchedule[[#This Row],[INTEREST]]),"")</f>
        <v>4014686.5157612953</v>
      </c>
    </row>
    <row r="252" spans="2:11" x14ac:dyDescent="0.45">
      <c r="B252" s="33">
        <f ca="1">IF(LoanIsGood,IF(ROW()-ROW(PaymentSchedule[[#Headers],[PMT '#]])&gt;ScheduledNumberOfPayments,"",ROW()-ROW(PaymentSchedule[[#Headers],[PMT '#]])),"")</f>
        <v>240</v>
      </c>
      <c r="C252" s="30">
        <f ca="1">IF(PaymentSchedule[[#This Row],[PMT '#]]&lt;&gt;"",EOMONTH(LoanStartDate,ROW(PaymentSchedule[[#This Row],[PMT '#]])-ROW(PaymentSchedule[[#Headers],[PMT '#]])-2)+DAY(LoanStartDate),"")</f>
        <v>52428</v>
      </c>
      <c r="D252" s="31">
        <f ca="1">IF(PaymentSchedule[[#This Row],[PMT '#]]&lt;&gt;"",IF(ROW()-ROW(PaymentSchedule[[#Headers],[BEGINNING BALANCE]])=1,LoanAmount,INDEX(PaymentSchedule[ENDING BALANCE],ROW()-ROW(PaymentSchedule[[#Headers],[BEGINNING BALANCE]])-1)),"")</f>
        <v>2099776.8552056132</v>
      </c>
      <c r="E252" s="31">
        <f ca="1">IF(PaymentSchedule[[#This Row],[PMT '#]]&lt;&gt;"",ScheduledPayment,"")</f>
        <v>23702.550880986142</v>
      </c>
      <c r="F25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2" s="31">
        <f ca="1">IF(PaymentSchedule[[#This Row],[PMT '#]]&lt;&gt;"",PaymentSchedule[[#This Row],[TOTAL PAYMENT]]-PaymentSchedule[[#This Row],[INTEREST]],"")</f>
        <v>12328.759581955737</v>
      </c>
      <c r="I252" s="31">
        <f ca="1">IF(PaymentSchedule[[#This Row],[PMT '#]]&lt;&gt;"",PaymentSchedule[[#This Row],[BEGINNING BALANCE]]*(InterestRate/PaymentsPerYear),"")</f>
        <v>11373.791299030405</v>
      </c>
      <c r="J25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2087448.0956236573</v>
      </c>
      <c r="K252" s="31">
        <f ca="1">IF(PaymentSchedule[[#This Row],[PMT '#]]&lt;&gt;"",SUM(INDEX(PaymentSchedule[INTEREST],1,1):PaymentSchedule[[#This Row],[INTEREST]]),"")</f>
        <v>4026060.3070603255</v>
      </c>
    </row>
    <row r="253" spans="2:11" x14ac:dyDescent="0.45">
      <c r="B253" s="33">
        <f ca="1">IF(LoanIsGood,IF(ROW()-ROW(PaymentSchedule[[#Headers],[PMT '#]])&gt;ScheduledNumberOfPayments,"",ROW()-ROW(PaymentSchedule[[#Headers],[PMT '#]])),"")</f>
        <v>241</v>
      </c>
      <c r="C253" s="30">
        <f ca="1">IF(PaymentSchedule[[#This Row],[PMT '#]]&lt;&gt;"",EOMONTH(LoanStartDate,ROW(PaymentSchedule[[#This Row],[PMT '#]])-ROW(PaymentSchedule[[#Headers],[PMT '#]])-2)+DAY(LoanStartDate),"")</f>
        <v>52459</v>
      </c>
      <c r="D253" s="31">
        <f ca="1">IF(PaymentSchedule[[#This Row],[PMT '#]]&lt;&gt;"",IF(ROW()-ROW(PaymentSchedule[[#Headers],[BEGINNING BALANCE]])=1,LoanAmount,INDEX(PaymentSchedule[ENDING BALANCE],ROW()-ROW(PaymentSchedule[[#Headers],[BEGINNING BALANCE]])-1)),"")</f>
        <v>2087448.0956236573</v>
      </c>
      <c r="E253" s="31">
        <f ca="1">IF(PaymentSchedule[[#This Row],[PMT '#]]&lt;&gt;"",ScheduledPayment,"")</f>
        <v>23702.550880986142</v>
      </c>
      <c r="F25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3" s="31">
        <f ca="1">IF(PaymentSchedule[[#This Row],[PMT '#]]&lt;&gt;"",PaymentSchedule[[#This Row],[TOTAL PAYMENT]]-PaymentSchedule[[#This Row],[INTEREST]],"")</f>
        <v>12395.540363024664</v>
      </c>
      <c r="I253" s="31">
        <f ca="1">IF(PaymentSchedule[[#This Row],[PMT '#]]&lt;&gt;"",PaymentSchedule[[#This Row],[BEGINNING BALANCE]]*(InterestRate/PaymentsPerYear),"")</f>
        <v>11307.010517961478</v>
      </c>
      <c r="J25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2075052.5552606327</v>
      </c>
      <c r="K253" s="31">
        <f ca="1">IF(PaymentSchedule[[#This Row],[PMT '#]]&lt;&gt;"",SUM(INDEX(PaymentSchedule[INTEREST],1,1):PaymentSchedule[[#This Row],[INTEREST]]),"")</f>
        <v>4037367.3175782869</v>
      </c>
    </row>
    <row r="254" spans="2:11" x14ac:dyDescent="0.45">
      <c r="B254" s="33">
        <f ca="1">IF(LoanIsGood,IF(ROW()-ROW(PaymentSchedule[[#Headers],[PMT '#]])&gt;ScheduledNumberOfPayments,"",ROW()-ROW(PaymentSchedule[[#Headers],[PMT '#]])),"")</f>
        <v>242</v>
      </c>
      <c r="C254" s="30">
        <f ca="1">IF(PaymentSchedule[[#This Row],[PMT '#]]&lt;&gt;"",EOMONTH(LoanStartDate,ROW(PaymentSchedule[[#This Row],[PMT '#]])-ROW(PaymentSchedule[[#Headers],[PMT '#]])-2)+DAY(LoanStartDate),"")</f>
        <v>52490</v>
      </c>
      <c r="D254" s="31">
        <f ca="1">IF(PaymentSchedule[[#This Row],[PMT '#]]&lt;&gt;"",IF(ROW()-ROW(PaymentSchedule[[#Headers],[BEGINNING BALANCE]])=1,LoanAmount,INDEX(PaymentSchedule[ENDING BALANCE],ROW()-ROW(PaymentSchedule[[#Headers],[BEGINNING BALANCE]])-1)),"")</f>
        <v>2075052.5552606327</v>
      </c>
      <c r="E254" s="31">
        <f ca="1">IF(PaymentSchedule[[#This Row],[PMT '#]]&lt;&gt;"",ScheduledPayment,"")</f>
        <v>23702.550880986142</v>
      </c>
      <c r="F25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4" s="31">
        <f ca="1">IF(PaymentSchedule[[#This Row],[PMT '#]]&lt;&gt;"",PaymentSchedule[[#This Row],[TOTAL PAYMENT]]-PaymentSchedule[[#This Row],[INTEREST]],"")</f>
        <v>12462.682873324382</v>
      </c>
      <c r="I254" s="31">
        <f ca="1">IF(PaymentSchedule[[#This Row],[PMT '#]]&lt;&gt;"",PaymentSchedule[[#This Row],[BEGINNING BALANCE]]*(InterestRate/PaymentsPerYear),"")</f>
        <v>11239.86800766176</v>
      </c>
      <c r="J25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2062589.8723873082</v>
      </c>
      <c r="K254" s="31">
        <f ca="1">IF(PaymentSchedule[[#This Row],[PMT '#]]&lt;&gt;"",SUM(INDEX(PaymentSchedule[INTEREST],1,1):PaymentSchedule[[#This Row],[INTEREST]]),"")</f>
        <v>4048607.1855859486</v>
      </c>
    </row>
    <row r="255" spans="2:11" x14ac:dyDescent="0.45">
      <c r="B255" s="33">
        <f ca="1">IF(LoanIsGood,IF(ROW()-ROW(PaymentSchedule[[#Headers],[PMT '#]])&gt;ScheduledNumberOfPayments,"",ROW()-ROW(PaymentSchedule[[#Headers],[PMT '#]])),"")</f>
        <v>243</v>
      </c>
      <c r="C255" s="30">
        <f ca="1">IF(PaymentSchedule[[#This Row],[PMT '#]]&lt;&gt;"",EOMONTH(LoanStartDate,ROW(PaymentSchedule[[#This Row],[PMT '#]])-ROW(PaymentSchedule[[#Headers],[PMT '#]])-2)+DAY(LoanStartDate),"")</f>
        <v>52520</v>
      </c>
      <c r="D255" s="31">
        <f ca="1">IF(PaymentSchedule[[#This Row],[PMT '#]]&lt;&gt;"",IF(ROW()-ROW(PaymentSchedule[[#Headers],[BEGINNING BALANCE]])=1,LoanAmount,INDEX(PaymentSchedule[ENDING BALANCE],ROW()-ROW(PaymentSchedule[[#Headers],[BEGINNING BALANCE]])-1)),"")</f>
        <v>2062589.8723873082</v>
      </c>
      <c r="E255" s="31">
        <f ca="1">IF(PaymentSchedule[[#This Row],[PMT '#]]&lt;&gt;"",ScheduledPayment,"")</f>
        <v>23702.550880986142</v>
      </c>
      <c r="F25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5" s="31">
        <f ca="1">IF(PaymentSchedule[[#This Row],[PMT '#]]&lt;&gt;"",PaymentSchedule[[#This Row],[TOTAL PAYMENT]]-PaymentSchedule[[#This Row],[INTEREST]],"")</f>
        <v>12530.189072221556</v>
      </c>
      <c r="I255" s="31">
        <f ca="1">IF(PaymentSchedule[[#This Row],[PMT '#]]&lt;&gt;"",PaymentSchedule[[#This Row],[BEGINNING BALANCE]]*(InterestRate/PaymentsPerYear),"")</f>
        <v>11172.361808764586</v>
      </c>
      <c r="J25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2050059.6833150866</v>
      </c>
      <c r="K255" s="31">
        <f ca="1">IF(PaymentSchedule[[#This Row],[PMT '#]]&lt;&gt;"",SUM(INDEX(PaymentSchedule[INTEREST],1,1):PaymentSchedule[[#This Row],[INTEREST]]),"")</f>
        <v>4059779.5473947134</v>
      </c>
    </row>
    <row r="256" spans="2:11" x14ac:dyDescent="0.45">
      <c r="B256" s="33">
        <f ca="1">IF(LoanIsGood,IF(ROW()-ROW(PaymentSchedule[[#Headers],[PMT '#]])&gt;ScheduledNumberOfPayments,"",ROW()-ROW(PaymentSchedule[[#Headers],[PMT '#]])),"")</f>
        <v>244</v>
      </c>
      <c r="C256" s="30">
        <f ca="1">IF(PaymentSchedule[[#This Row],[PMT '#]]&lt;&gt;"",EOMONTH(LoanStartDate,ROW(PaymentSchedule[[#This Row],[PMT '#]])-ROW(PaymentSchedule[[#Headers],[PMT '#]])-2)+DAY(LoanStartDate),"")</f>
        <v>52551</v>
      </c>
      <c r="D256" s="31">
        <f ca="1">IF(PaymentSchedule[[#This Row],[PMT '#]]&lt;&gt;"",IF(ROW()-ROW(PaymentSchedule[[#Headers],[BEGINNING BALANCE]])=1,LoanAmount,INDEX(PaymentSchedule[ENDING BALANCE],ROW()-ROW(PaymentSchedule[[#Headers],[BEGINNING BALANCE]])-1)),"")</f>
        <v>2050059.6833150866</v>
      </c>
      <c r="E256" s="31">
        <f ca="1">IF(PaymentSchedule[[#This Row],[PMT '#]]&lt;&gt;"",ScheduledPayment,"")</f>
        <v>23702.550880986142</v>
      </c>
      <c r="F25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6" s="31">
        <f ca="1">IF(PaymentSchedule[[#This Row],[PMT '#]]&lt;&gt;"",PaymentSchedule[[#This Row],[TOTAL PAYMENT]]-PaymentSchedule[[#This Row],[INTEREST]],"")</f>
        <v>12598.060929696088</v>
      </c>
      <c r="I256" s="31">
        <f ca="1">IF(PaymentSchedule[[#This Row],[PMT '#]]&lt;&gt;"",PaymentSchedule[[#This Row],[BEGINNING BALANCE]]*(InterestRate/PaymentsPerYear),"")</f>
        <v>11104.489951290054</v>
      </c>
      <c r="J25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2037461.6223853906</v>
      </c>
      <c r="K256" s="31">
        <f ca="1">IF(PaymentSchedule[[#This Row],[PMT '#]]&lt;&gt;"",SUM(INDEX(PaymentSchedule[INTEREST],1,1):PaymentSchedule[[#This Row],[INTEREST]]),"")</f>
        <v>4070884.0373460036</v>
      </c>
    </row>
    <row r="257" spans="2:11" x14ac:dyDescent="0.45">
      <c r="B257" s="33">
        <f ca="1">IF(LoanIsGood,IF(ROW()-ROW(PaymentSchedule[[#Headers],[PMT '#]])&gt;ScheduledNumberOfPayments,"",ROW()-ROW(PaymentSchedule[[#Headers],[PMT '#]])),"")</f>
        <v>245</v>
      </c>
      <c r="C257" s="30">
        <f ca="1">IF(PaymentSchedule[[#This Row],[PMT '#]]&lt;&gt;"",EOMONTH(LoanStartDate,ROW(PaymentSchedule[[#This Row],[PMT '#]])-ROW(PaymentSchedule[[#Headers],[PMT '#]])-2)+DAY(LoanStartDate),"")</f>
        <v>52581</v>
      </c>
      <c r="D257" s="31">
        <f ca="1">IF(PaymentSchedule[[#This Row],[PMT '#]]&lt;&gt;"",IF(ROW()-ROW(PaymentSchedule[[#Headers],[BEGINNING BALANCE]])=1,LoanAmount,INDEX(PaymentSchedule[ENDING BALANCE],ROW()-ROW(PaymentSchedule[[#Headers],[BEGINNING BALANCE]])-1)),"")</f>
        <v>2037461.6223853906</v>
      </c>
      <c r="E257" s="31">
        <f ca="1">IF(PaymentSchedule[[#This Row],[PMT '#]]&lt;&gt;"",ScheduledPayment,"")</f>
        <v>23702.550880986142</v>
      </c>
      <c r="F25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7" s="31">
        <f ca="1">IF(PaymentSchedule[[#This Row],[PMT '#]]&lt;&gt;"",PaymentSchedule[[#This Row],[TOTAL PAYMENT]]-PaymentSchedule[[#This Row],[INTEREST]],"")</f>
        <v>12666.300426398609</v>
      </c>
      <c r="I257" s="31">
        <f ca="1">IF(PaymentSchedule[[#This Row],[PMT '#]]&lt;&gt;"",PaymentSchedule[[#This Row],[BEGINNING BALANCE]]*(InterestRate/PaymentsPerYear),"")</f>
        <v>11036.250454587533</v>
      </c>
      <c r="J25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2024795.3219589919</v>
      </c>
      <c r="K257" s="31">
        <f ca="1">IF(PaymentSchedule[[#This Row],[PMT '#]]&lt;&gt;"",SUM(INDEX(PaymentSchedule[INTEREST],1,1):PaymentSchedule[[#This Row],[INTEREST]]),"")</f>
        <v>4081920.287800591</v>
      </c>
    </row>
    <row r="258" spans="2:11" x14ac:dyDescent="0.45">
      <c r="B258" s="33">
        <f ca="1">IF(LoanIsGood,IF(ROW()-ROW(PaymentSchedule[[#Headers],[PMT '#]])&gt;ScheduledNumberOfPayments,"",ROW()-ROW(PaymentSchedule[[#Headers],[PMT '#]])),"")</f>
        <v>246</v>
      </c>
      <c r="C258" s="30">
        <f ca="1">IF(PaymentSchedule[[#This Row],[PMT '#]]&lt;&gt;"",EOMONTH(LoanStartDate,ROW(PaymentSchedule[[#This Row],[PMT '#]])-ROW(PaymentSchedule[[#Headers],[PMT '#]])-2)+DAY(LoanStartDate),"")</f>
        <v>52612</v>
      </c>
      <c r="D258" s="31">
        <f ca="1">IF(PaymentSchedule[[#This Row],[PMT '#]]&lt;&gt;"",IF(ROW()-ROW(PaymentSchedule[[#Headers],[BEGINNING BALANCE]])=1,LoanAmount,INDEX(PaymentSchedule[ENDING BALANCE],ROW()-ROW(PaymentSchedule[[#Headers],[BEGINNING BALANCE]])-1)),"")</f>
        <v>2024795.3219589919</v>
      </c>
      <c r="E258" s="31">
        <f ca="1">IF(PaymentSchedule[[#This Row],[PMT '#]]&lt;&gt;"",ScheduledPayment,"")</f>
        <v>23702.550880986142</v>
      </c>
      <c r="F25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8" s="31">
        <f ca="1">IF(PaymentSchedule[[#This Row],[PMT '#]]&lt;&gt;"",PaymentSchedule[[#This Row],[TOTAL PAYMENT]]-PaymentSchedule[[#This Row],[INTEREST]],"")</f>
        <v>12734.909553708269</v>
      </c>
      <c r="I258" s="31">
        <f ca="1">IF(PaymentSchedule[[#This Row],[PMT '#]]&lt;&gt;"",PaymentSchedule[[#This Row],[BEGINNING BALANCE]]*(InterestRate/PaymentsPerYear),"")</f>
        <v>10967.641327277874</v>
      </c>
      <c r="J25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2012060.4124052837</v>
      </c>
      <c r="K258" s="31">
        <f ca="1">IF(PaymentSchedule[[#This Row],[PMT '#]]&lt;&gt;"",SUM(INDEX(PaymentSchedule[INTEREST],1,1):PaymentSchedule[[#This Row],[INTEREST]]),"")</f>
        <v>4092887.9291278687</v>
      </c>
    </row>
    <row r="259" spans="2:11" x14ac:dyDescent="0.45">
      <c r="B259" s="33">
        <f ca="1">IF(LoanIsGood,IF(ROW()-ROW(PaymentSchedule[[#Headers],[PMT '#]])&gt;ScheduledNumberOfPayments,"",ROW()-ROW(PaymentSchedule[[#Headers],[PMT '#]])),"")</f>
        <v>247</v>
      </c>
      <c r="C259" s="30">
        <f ca="1">IF(PaymentSchedule[[#This Row],[PMT '#]]&lt;&gt;"",EOMONTH(LoanStartDate,ROW(PaymentSchedule[[#This Row],[PMT '#]])-ROW(PaymentSchedule[[#Headers],[PMT '#]])-2)+DAY(LoanStartDate),"")</f>
        <v>52643</v>
      </c>
      <c r="D259" s="31">
        <f ca="1">IF(PaymentSchedule[[#This Row],[PMT '#]]&lt;&gt;"",IF(ROW()-ROW(PaymentSchedule[[#Headers],[BEGINNING BALANCE]])=1,LoanAmount,INDEX(PaymentSchedule[ENDING BALANCE],ROW()-ROW(PaymentSchedule[[#Headers],[BEGINNING BALANCE]])-1)),"")</f>
        <v>2012060.4124052837</v>
      </c>
      <c r="E259" s="31">
        <f ca="1">IF(PaymentSchedule[[#This Row],[PMT '#]]&lt;&gt;"",ScheduledPayment,"")</f>
        <v>23702.550880986142</v>
      </c>
      <c r="F25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5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59" s="31">
        <f ca="1">IF(PaymentSchedule[[#This Row],[PMT '#]]&lt;&gt;"",PaymentSchedule[[#This Row],[TOTAL PAYMENT]]-PaymentSchedule[[#This Row],[INTEREST]],"")</f>
        <v>12803.890313790855</v>
      </c>
      <c r="I259" s="31">
        <f ca="1">IF(PaymentSchedule[[#This Row],[PMT '#]]&lt;&gt;"",PaymentSchedule[[#This Row],[BEGINNING BALANCE]]*(InterestRate/PaymentsPerYear),"")</f>
        <v>10898.660567195288</v>
      </c>
      <c r="J25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1999256.5220914928</v>
      </c>
      <c r="K259" s="31">
        <f ca="1">IF(PaymentSchedule[[#This Row],[PMT '#]]&lt;&gt;"",SUM(INDEX(PaymentSchedule[INTEREST],1,1):PaymentSchedule[[#This Row],[INTEREST]]),"")</f>
        <v>4103786.5896950639</v>
      </c>
    </row>
    <row r="260" spans="2:11" x14ac:dyDescent="0.45">
      <c r="B260" s="33">
        <f ca="1">IF(LoanIsGood,IF(ROW()-ROW(PaymentSchedule[[#Headers],[PMT '#]])&gt;ScheduledNumberOfPayments,"",ROW()-ROW(PaymentSchedule[[#Headers],[PMT '#]])),"")</f>
        <v>248</v>
      </c>
      <c r="C260" s="30">
        <f ca="1">IF(PaymentSchedule[[#This Row],[PMT '#]]&lt;&gt;"",EOMONTH(LoanStartDate,ROW(PaymentSchedule[[#This Row],[PMT '#]])-ROW(PaymentSchedule[[#Headers],[PMT '#]])-2)+DAY(LoanStartDate),"")</f>
        <v>52672</v>
      </c>
      <c r="D260" s="31">
        <f ca="1">IF(PaymentSchedule[[#This Row],[PMT '#]]&lt;&gt;"",IF(ROW()-ROW(PaymentSchedule[[#Headers],[BEGINNING BALANCE]])=1,LoanAmount,INDEX(PaymentSchedule[ENDING BALANCE],ROW()-ROW(PaymentSchedule[[#Headers],[BEGINNING BALANCE]])-1)),"")</f>
        <v>1999256.5220914928</v>
      </c>
      <c r="E260" s="31">
        <f ca="1">IF(PaymentSchedule[[#This Row],[PMT '#]]&lt;&gt;"",ScheduledPayment,"")</f>
        <v>23702.550880986142</v>
      </c>
      <c r="F26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0" s="31">
        <f ca="1">IF(PaymentSchedule[[#This Row],[PMT '#]]&lt;&gt;"",PaymentSchedule[[#This Row],[TOTAL PAYMENT]]-PaymentSchedule[[#This Row],[INTEREST]],"")</f>
        <v>12873.244719657223</v>
      </c>
      <c r="I260" s="31">
        <f ca="1">IF(PaymentSchedule[[#This Row],[PMT '#]]&lt;&gt;"",PaymentSchedule[[#This Row],[BEGINNING BALANCE]]*(InterestRate/PaymentsPerYear),"")</f>
        <v>10829.306161328919</v>
      </c>
      <c r="J26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1986383.2773718357</v>
      </c>
      <c r="K260" s="31">
        <f ca="1">IF(PaymentSchedule[[#This Row],[PMT '#]]&lt;&gt;"",SUM(INDEX(PaymentSchedule[INTEREST],1,1):PaymentSchedule[[#This Row],[INTEREST]]),"")</f>
        <v>4114615.895856393</v>
      </c>
    </row>
    <row r="261" spans="2:11" x14ac:dyDescent="0.45">
      <c r="B261" s="33">
        <f ca="1">IF(LoanIsGood,IF(ROW()-ROW(PaymentSchedule[[#Headers],[PMT '#]])&gt;ScheduledNumberOfPayments,"",ROW()-ROW(PaymentSchedule[[#Headers],[PMT '#]])),"")</f>
        <v>249</v>
      </c>
      <c r="C261" s="30">
        <f ca="1">IF(PaymentSchedule[[#This Row],[PMT '#]]&lt;&gt;"",EOMONTH(LoanStartDate,ROW(PaymentSchedule[[#This Row],[PMT '#]])-ROW(PaymentSchedule[[#Headers],[PMT '#]])-2)+DAY(LoanStartDate),"")</f>
        <v>52703</v>
      </c>
      <c r="D261" s="31">
        <f ca="1">IF(PaymentSchedule[[#This Row],[PMT '#]]&lt;&gt;"",IF(ROW()-ROW(PaymentSchedule[[#Headers],[BEGINNING BALANCE]])=1,LoanAmount,INDEX(PaymentSchedule[ENDING BALANCE],ROW()-ROW(PaymentSchedule[[#Headers],[BEGINNING BALANCE]])-1)),"")</f>
        <v>1986383.2773718357</v>
      </c>
      <c r="E261" s="31">
        <f ca="1">IF(PaymentSchedule[[#This Row],[PMT '#]]&lt;&gt;"",ScheduledPayment,"")</f>
        <v>23702.550880986142</v>
      </c>
      <c r="F26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1" s="31">
        <f ca="1">IF(PaymentSchedule[[#This Row],[PMT '#]]&lt;&gt;"",PaymentSchedule[[#This Row],[TOTAL PAYMENT]]-PaymentSchedule[[#This Row],[INTEREST]],"")</f>
        <v>12942.974795222031</v>
      </c>
      <c r="I261" s="31">
        <f ca="1">IF(PaymentSchedule[[#This Row],[PMT '#]]&lt;&gt;"",PaymentSchedule[[#This Row],[BEGINNING BALANCE]]*(InterestRate/PaymentsPerYear),"")</f>
        <v>10759.576085764111</v>
      </c>
      <c r="J26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1973440.3025766136</v>
      </c>
      <c r="K261" s="31">
        <f ca="1">IF(PaymentSchedule[[#This Row],[PMT '#]]&lt;&gt;"",SUM(INDEX(PaymentSchedule[INTEREST],1,1):PaymentSchedule[[#This Row],[INTEREST]]),"")</f>
        <v>4125375.471942157</v>
      </c>
    </row>
    <row r="262" spans="2:11" x14ac:dyDescent="0.45">
      <c r="B262" s="33">
        <f ca="1">IF(LoanIsGood,IF(ROW()-ROW(PaymentSchedule[[#Headers],[PMT '#]])&gt;ScheduledNumberOfPayments,"",ROW()-ROW(PaymentSchedule[[#Headers],[PMT '#]])),"")</f>
        <v>250</v>
      </c>
      <c r="C262" s="30">
        <f ca="1">IF(PaymentSchedule[[#This Row],[PMT '#]]&lt;&gt;"",EOMONTH(LoanStartDate,ROW(PaymentSchedule[[#This Row],[PMT '#]])-ROW(PaymentSchedule[[#Headers],[PMT '#]])-2)+DAY(LoanStartDate),"")</f>
        <v>52733</v>
      </c>
      <c r="D262" s="31">
        <f ca="1">IF(PaymentSchedule[[#This Row],[PMT '#]]&lt;&gt;"",IF(ROW()-ROW(PaymentSchedule[[#Headers],[BEGINNING BALANCE]])=1,LoanAmount,INDEX(PaymentSchedule[ENDING BALANCE],ROW()-ROW(PaymentSchedule[[#Headers],[BEGINNING BALANCE]])-1)),"")</f>
        <v>1973440.3025766136</v>
      </c>
      <c r="E262" s="31">
        <f ca="1">IF(PaymentSchedule[[#This Row],[PMT '#]]&lt;&gt;"",ScheduledPayment,"")</f>
        <v>23702.550880986142</v>
      </c>
      <c r="F26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2" s="31">
        <f ca="1">IF(PaymentSchedule[[#This Row],[PMT '#]]&lt;&gt;"",PaymentSchedule[[#This Row],[TOTAL PAYMENT]]-PaymentSchedule[[#This Row],[INTEREST]],"")</f>
        <v>13013.082575362818</v>
      </c>
      <c r="I262" s="31">
        <f ca="1">IF(PaymentSchedule[[#This Row],[PMT '#]]&lt;&gt;"",PaymentSchedule[[#This Row],[BEGINNING BALANCE]]*(InterestRate/PaymentsPerYear),"")</f>
        <v>10689.468305623324</v>
      </c>
      <c r="J26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1960427.2200012507</v>
      </c>
      <c r="K262" s="31">
        <f ca="1">IF(PaymentSchedule[[#This Row],[PMT '#]]&lt;&gt;"",SUM(INDEX(PaymentSchedule[INTEREST],1,1):PaymentSchedule[[#This Row],[INTEREST]]),"")</f>
        <v>4136064.9402477802</v>
      </c>
    </row>
    <row r="263" spans="2:11" x14ac:dyDescent="0.45">
      <c r="B263" s="33">
        <f ca="1">IF(LoanIsGood,IF(ROW()-ROW(PaymentSchedule[[#Headers],[PMT '#]])&gt;ScheduledNumberOfPayments,"",ROW()-ROW(PaymentSchedule[[#Headers],[PMT '#]])),"")</f>
        <v>251</v>
      </c>
      <c r="C263" s="30">
        <f ca="1">IF(PaymentSchedule[[#This Row],[PMT '#]]&lt;&gt;"",EOMONTH(LoanStartDate,ROW(PaymentSchedule[[#This Row],[PMT '#]])-ROW(PaymentSchedule[[#Headers],[PMT '#]])-2)+DAY(LoanStartDate),"")</f>
        <v>52764</v>
      </c>
      <c r="D263" s="31">
        <f ca="1">IF(PaymentSchedule[[#This Row],[PMT '#]]&lt;&gt;"",IF(ROW()-ROW(PaymentSchedule[[#Headers],[BEGINNING BALANCE]])=1,LoanAmount,INDEX(PaymentSchedule[ENDING BALANCE],ROW()-ROW(PaymentSchedule[[#Headers],[BEGINNING BALANCE]])-1)),"")</f>
        <v>1960427.2200012507</v>
      </c>
      <c r="E263" s="31">
        <f ca="1">IF(PaymentSchedule[[#This Row],[PMT '#]]&lt;&gt;"",ScheduledPayment,"")</f>
        <v>23702.550880986142</v>
      </c>
      <c r="F26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3" s="31">
        <f ca="1">IF(PaymentSchedule[[#This Row],[PMT '#]]&lt;&gt;"",PaymentSchedule[[#This Row],[TOTAL PAYMENT]]-PaymentSchedule[[#This Row],[INTEREST]],"")</f>
        <v>13083.570105979366</v>
      </c>
      <c r="I263" s="31">
        <f ca="1">IF(PaymentSchedule[[#This Row],[PMT '#]]&lt;&gt;"",PaymentSchedule[[#This Row],[BEGINNING BALANCE]]*(InterestRate/PaymentsPerYear),"")</f>
        <v>10618.980775006776</v>
      </c>
      <c r="J26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1947343.6498952713</v>
      </c>
      <c r="K263" s="31">
        <f ca="1">IF(PaymentSchedule[[#This Row],[PMT '#]]&lt;&gt;"",SUM(INDEX(PaymentSchedule[INTEREST],1,1):PaymentSchedule[[#This Row],[INTEREST]]),"")</f>
        <v>4146683.9210227868</v>
      </c>
    </row>
    <row r="264" spans="2:11" x14ac:dyDescent="0.45">
      <c r="B264" s="33">
        <f ca="1">IF(LoanIsGood,IF(ROW()-ROW(PaymentSchedule[[#Headers],[PMT '#]])&gt;ScheduledNumberOfPayments,"",ROW()-ROW(PaymentSchedule[[#Headers],[PMT '#]])),"")</f>
        <v>252</v>
      </c>
      <c r="C264" s="30">
        <f ca="1">IF(PaymentSchedule[[#This Row],[PMT '#]]&lt;&gt;"",EOMONTH(LoanStartDate,ROW(PaymentSchedule[[#This Row],[PMT '#]])-ROW(PaymentSchedule[[#Headers],[PMT '#]])-2)+DAY(LoanStartDate),"")</f>
        <v>52794</v>
      </c>
      <c r="D264" s="31">
        <f ca="1">IF(PaymentSchedule[[#This Row],[PMT '#]]&lt;&gt;"",IF(ROW()-ROW(PaymentSchedule[[#Headers],[BEGINNING BALANCE]])=1,LoanAmount,INDEX(PaymentSchedule[ENDING BALANCE],ROW()-ROW(PaymentSchedule[[#Headers],[BEGINNING BALANCE]])-1)),"")</f>
        <v>1947343.6498952713</v>
      </c>
      <c r="E264" s="31">
        <f ca="1">IF(PaymentSchedule[[#This Row],[PMT '#]]&lt;&gt;"",ScheduledPayment,"")</f>
        <v>23702.550880986142</v>
      </c>
      <c r="F26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4" s="31">
        <f ca="1">IF(PaymentSchedule[[#This Row],[PMT '#]]&lt;&gt;"",PaymentSchedule[[#This Row],[TOTAL PAYMENT]]-PaymentSchedule[[#This Row],[INTEREST]],"")</f>
        <v>13154.439444053422</v>
      </c>
      <c r="I264" s="31">
        <f ca="1">IF(PaymentSchedule[[#This Row],[PMT '#]]&lt;&gt;"",PaymentSchedule[[#This Row],[BEGINNING BALANCE]]*(InterestRate/PaymentsPerYear),"")</f>
        <v>10548.111436932721</v>
      </c>
      <c r="J26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1934189.2104512178</v>
      </c>
      <c r="K264" s="31">
        <f ca="1">IF(PaymentSchedule[[#This Row],[PMT '#]]&lt;&gt;"",SUM(INDEX(PaymentSchedule[INTEREST],1,1):PaymentSchedule[[#This Row],[INTEREST]]),"")</f>
        <v>4157232.0324597196</v>
      </c>
    </row>
    <row r="265" spans="2:11" x14ac:dyDescent="0.45">
      <c r="B265" s="33">
        <f ca="1">IF(LoanIsGood,IF(ROW()-ROW(PaymentSchedule[[#Headers],[PMT '#]])&gt;ScheduledNumberOfPayments,"",ROW()-ROW(PaymentSchedule[[#Headers],[PMT '#]])),"")</f>
        <v>253</v>
      </c>
      <c r="C265" s="30">
        <f ca="1">IF(PaymentSchedule[[#This Row],[PMT '#]]&lt;&gt;"",EOMONTH(LoanStartDate,ROW(PaymentSchedule[[#This Row],[PMT '#]])-ROW(PaymentSchedule[[#Headers],[PMT '#]])-2)+DAY(LoanStartDate),"")</f>
        <v>52825</v>
      </c>
      <c r="D265" s="31">
        <f ca="1">IF(PaymentSchedule[[#This Row],[PMT '#]]&lt;&gt;"",IF(ROW()-ROW(PaymentSchedule[[#Headers],[BEGINNING BALANCE]])=1,LoanAmount,INDEX(PaymentSchedule[ENDING BALANCE],ROW()-ROW(PaymentSchedule[[#Headers],[BEGINNING BALANCE]])-1)),"")</f>
        <v>1934189.2104512178</v>
      </c>
      <c r="E265" s="31">
        <f ca="1">IF(PaymentSchedule[[#This Row],[PMT '#]]&lt;&gt;"",ScheduledPayment,"")</f>
        <v>23702.550880986142</v>
      </c>
      <c r="F26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5" s="31">
        <f ca="1">IF(PaymentSchedule[[#This Row],[PMT '#]]&lt;&gt;"",PaymentSchedule[[#This Row],[TOTAL PAYMENT]]-PaymentSchedule[[#This Row],[INTEREST]],"")</f>
        <v>13225.692657708712</v>
      </c>
      <c r="I265" s="31">
        <f ca="1">IF(PaymentSchedule[[#This Row],[PMT '#]]&lt;&gt;"",PaymentSchedule[[#This Row],[BEGINNING BALANCE]]*(InterestRate/PaymentsPerYear),"")</f>
        <v>10476.85822327743</v>
      </c>
      <c r="J26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1920963.5177935092</v>
      </c>
      <c r="K265" s="31">
        <f ca="1">IF(PaymentSchedule[[#This Row],[PMT '#]]&lt;&gt;"",SUM(INDEX(PaymentSchedule[INTEREST],1,1):PaymentSchedule[[#This Row],[INTEREST]]),"")</f>
        <v>4167708.8906829972</v>
      </c>
    </row>
    <row r="266" spans="2:11" x14ac:dyDescent="0.45">
      <c r="B266" s="33">
        <f ca="1">IF(LoanIsGood,IF(ROW()-ROW(PaymentSchedule[[#Headers],[PMT '#]])&gt;ScheduledNumberOfPayments,"",ROW()-ROW(PaymentSchedule[[#Headers],[PMT '#]])),"")</f>
        <v>254</v>
      </c>
      <c r="C266" s="30">
        <f ca="1">IF(PaymentSchedule[[#This Row],[PMT '#]]&lt;&gt;"",EOMONTH(LoanStartDate,ROW(PaymentSchedule[[#This Row],[PMT '#]])-ROW(PaymentSchedule[[#Headers],[PMT '#]])-2)+DAY(LoanStartDate),"")</f>
        <v>52856</v>
      </c>
      <c r="D266" s="31">
        <f ca="1">IF(PaymentSchedule[[#This Row],[PMT '#]]&lt;&gt;"",IF(ROW()-ROW(PaymentSchedule[[#Headers],[BEGINNING BALANCE]])=1,LoanAmount,INDEX(PaymentSchedule[ENDING BALANCE],ROW()-ROW(PaymentSchedule[[#Headers],[BEGINNING BALANCE]])-1)),"")</f>
        <v>1920963.5177935092</v>
      </c>
      <c r="E266" s="31">
        <f ca="1">IF(PaymentSchedule[[#This Row],[PMT '#]]&lt;&gt;"",ScheduledPayment,"")</f>
        <v>23702.550880986142</v>
      </c>
      <c r="F26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6" s="31">
        <f ca="1">IF(PaymentSchedule[[#This Row],[PMT '#]]&lt;&gt;"",PaymentSchedule[[#This Row],[TOTAL PAYMENT]]-PaymentSchedule[[#This Row],[INTEREST]],"")</f>
        <v>13297.3318262713</v>
      </c>
      <c r="I266" s="31">
        <f ca="1">IF(PaymentSchedule[[#This Row],[PMT '#]]&lt;&gt;"",PaymentSchedule[[#This Row],[BEGINNING BALANCE]]*(InterestRate/PaymentsPerYear),"")</f>
        <v>10405.219054714842</v>
      </c>
      <c r="J26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1907666.1859672379</v>
      </c>
      <c r="K266" s="31">
        <f ca="1">IF(PaymentSchedule[[#This Row],[PMT '#]]&lt;&gt;"",SUM(INDEX(PaymentSchedule[INTEREST],1,1):PaymentSchedule[[#This Row],[INTEREST]]),"")</f>
        <v>4178114.109737712</v>
      </c>
    </row>
    <row r="267" spans="2:11" x14ac:dyDescent="0.45">
      <c r="B267" s="33">
        <f ca="1">IF(LoanIsGood,IF(ROW()-ROW(PaymentSchedule[[#Headers],[PMT '#]])&gt;ScheduledNumberOfPayments,"",ROW()-ROW(PaymentSchedule[[#Headers],[PMT '#]])),"")</f>
        <v>255</v>
      </c>
      <c r="C267" s="30">
        <f ca="1">IF(PaymentSchedule[[#This Row],[PMT '#]]&lt;&gt;"",EOMONTH(LoanStartDate,ROW(PaymentSchedule[[#This Row],[PMT '#]])-ROW(PaymentSchedule[[#Headers],[PMT '#]])-2)+DAY(LoanStartDate),"")</f>
        <v>52886</v>
      </c>
      <c r="D267" s="31">
        <f ca="1">IF(PaymentSchedule[[#This Row],[PMT '#]]&lt;&gt;"",IF(ROW()-ROW(PaymentSchedule[[#Headers],[BEGINNING BALANCE]])=1,LoanAmount,INDEX(PaymentSchedule[ENDING BALANCE],ROW()-ROW(PaymentSchedule[[#Headers],[BEGINNING BALANCE]])-1)),"")</f>
        <v>1907666.1859672379</v>
      </c>
      <c r="E267" s="31">
        <f ca="1">IF(PaymentSchedule[[#This Row],[PMT '#]]&lt;&gt;"",ScheduledPayment,"")</f>
        <v>23702.550880986142</v>
      </c>
      <c r="F26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7" s="31">
        <f ca="1">IF(PaymentSchedule[[#This Row],[PMT '#]]&lt;&gt;"",PaymentSchedule[[#This Row],[TOTAL PAYMENT]]-PaymentSchedule[[#This Row],[INTEREST]],"")</f>
        <v>13369.35904033027</v>
      </c>
      <c r="I267" s="31">
        <f ca="1">IF(PaymentSchedule[[#This Row],[PMT '#]]&lt;&gt;"",PaymentSchedule[[#This Row],[BEGINNING BALANCE]]*(InterestRate/PaymentsPerYear),"")</f>
        <v>10333.191840655873</v>
      </c>
      <c r="J26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1894296.8269269078</v>
      </c>
      <c r="K267" s="31">
        <f ca="1">IF(PaymentSchedule[[#This Row],[PMT '#]]&lt;&gt;"",SUM(INDEX(PaymentSchedule[INTEREST],1,1):PaymentSchedule[[#This Row],[INTEREST]]),"")</f>
        <v>4188447.3015783681</v>
      </c>
    </row>
    <row r="268" spans="2:11" x14ac:dyDescent="0.45">
      <c r="B268" s="33">
        <f ca="1">IF(LoanIsGood,IF(ROW()-ROW(PaymentSchedule[[#Headers],[PMT '#]])&gt;ScheduledNumberOfPayments,"",ROW()-ROW(PaymentSchedule[[#Headers],[PMT '#]])),"")</f>
        <v>256</v>
      </c>
      <c r="C268" s="30">
        <f ca="1">IF(PaymentSchedule[[#This Row],[PMT '#]]&lt;&gt;"",EOMONTH(LoanStartDate,ROW(PaymentSchedule[[#This Row],[PMT '#]])-ROW(PaymentSchedule[[#Headers],[PMT '#]])-2)+DAY(LoanStartDate),"")</f>
        <v>52917</v>
      </c>
      <c r="D268" s="31">
        <f ca="1">IF(PaymentSchedule[[#This Row],[PMT '#]]&lt;&gt;"",IF(ROW()-ROW(PaymentSchedule[[#Headers],[BEGINNING BALANCE]])=1,LoanAmount,INDEX(PaymentSchedule[ENDING BALANCE],ROW()-ROW(PaymentSchedule[[#Headers],[BEGINNING BALANCE]])-1)),"")</f>
        <v>1894296.8269269078</v>
      </c>
      <c r="E268" s="31">
        <f ca="1">IF(PaymentSchedule[[#This Row],[PMT '#]]&lt;&gt;"",ScheduledPayment,"")</f>
        <v>23702.550880986142</v>
      </c>
      <c r="F26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8" s="31">
        <f ca="1">IF(PaymentSchedule[[#This Row],[PMT '#]]&lt;&gt;"",PaymentSchedule[[#This Row],[TOTAL PAYMENT]]-PaymentSchedule[[#This Row],[INTEREST]],"")</f>
        <v>13441.776401798725</v>
      </c>
      <c r="I268" s="31">
        <f ca="1">IF(PaymentSchedule[[#This Row],[PMT '#]]&lt;&gt;"",PaymentSchedule[[#This Row],[BEGINNING BALANCE]]*(InterestRate/PaymentsPerYear),"")</f>
        <v>10260.774479187417</v>
      </c>
      <c r="J26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1880855.0505251091</v>
      </c>
      <c r="K268" s="31">
        <f ca="1">IF(PaymentSchedule[[#This Row],[PMT '#]]&lt;&gt;"",SUM(INDEX(PaymentSchedule[INTEREST],1,1):PaymentSchedule[[#This Row],[INTEREST]]),"")</f>
        <v>4198708.0760575552</v>
      </c>
    </row>
    <row r="269" spans="2:11" x14ac:dyDescent="0.45">
      <c r="B269" s="33">
        <f ca="1">IF(LoanIsGood,IF(ROW()-ROW(PaymentSchedule[[#Headers],[PMT '#]])&gt;ScheduledNumberOfPayments,"",ROW()-ROW(PaymentSchedule[[#Headers],[PMT '#]])),"")</f>
        <v>257</v>
      </c>
      <c r="C269" s="30">
        <f ca="1">IF(PaymentSchedule[[#This Row],[PMT '#]]&lt;&gt;"",EOMONTH(LoanStartDate,ROW(PaymentSchedule[[#This Row],[PMT '#]])-ROW(PaymentSchedule[[#Headers],[PMT '#]])-2)+DAY(LoanStartDate),"")</f>
        <v>52947</v>
      </c>
      <c r="D269" s="31">
        <f ca="1">IF(PaymentSchedule[[#This Row],[PMT '#]]&lt;&gt;"",IF(ROW()-ROW(PaymentSchedule[[#Headers],[BEGINNING BALANCE]])=1,LoanAmount,INDEX(PaymentSchedule[ENDING BALANCE],ROW()-ROW(PaymentSchedule[[#Headers],[BEGINNING BALANCE]])-1)),"")</f>
        <v>1880855.0505251091</v>
      </c>
      <c r="E269" s="31">
        <f ca="1">IF(PaymentSchedule[[#This Row],[PMT '#]]&lt;&gt;"",ScheduledPayment,"")</f>
        <v>23702.550880986142</v>
      </c>
      <c r="F26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6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69" s="31">
        <f ca="1">IF(PaymentSchedule[[#This Row],[PMT '#]]&lt;&gt;"",PaymentSchedule[[#This Row],[TOTAL PAYMENT]]-PaymentSchedule[[#This Row],[INTEREST]],"")</f>
        <v>13514.586023975135</v>
      </c>
      <c r="I269" s="31">
        <f ca="1">IF(PaymentSchedule[[#This Row],[PMT '#]]&lt;&gt;"",PaymentSchedule[[#This Row],[BEGINNING BALANCE]]*(InterestRate/PaymentsPerYear),"")</f>
        <v>10187.964857011008</v>
      </c>
      <c r="J26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1867340.4645011339</v>
      </c>
      <c r="K269" s="31">
        <f ca="1">IF(PaymentSchedule[[#This Row],[PMT '#]]&lt;&gt;"",SUM(INDEX(PaymentSchedule[INTEREST],1,1):PaymentSchedule[[#This Row],[INTEREST]]),"")</f>
        <v>4208896.0409145663</v>
      </c>
    </row>
    <row r="270" spans="2:11" x14ac:dyDescent="0.45">
      <c r="B270" s="33">
        <f ca="1">IF(LoanIsGood,IF(ROW()-ROW(PaymentSchedule[[#Headers],[PMT '#]])&gt;ScheduledNumberOfPayments,"",ROW()-ROW(PaymentSchedule[[#Headers],[PMT '#]])),"")</f>
        <v>258</v>
      </c>
      <c r="C270" s="30">
        <f ca="1">IF(PaymentSchedule[[#This Row],[PMT '#]]&lt;&gt;"",EOMONTH(LoanStartDate,ROW(PaymentSchedule[[#This Row],[PMT '#]])-ROW(PaymentSchedule[[#Headers],[PMT '#]])-2)+DAY(LoanStartDate),"")</f>
        <v>52978</v>
      </c>
      <c r="D270" s="31">
        <f ca="1">IF(PaymentSchedule[[#This Row],[PMT '#]]&lt;&gt;"",IF(ROW()-ROW(PaymentSchedule[[#Headers],[BEGINNING BALANCE]])=1,LoanAmount,INDEX(PaymentSchedule[ENDING BALANCE],ROW()-ROW(PaymentSchedule[[#Headers],[BEGINNING BALANCE]])-1)),"")</f>
        <v>1867340.4645011339</v>
      </c>
      <c r="E270" s="31">
        <f ca="1">IF(PaymentSchedule[[#This Row],[PMT '#]]&lt;&gt;"",ScheduledPayment,"")</f>
        <v>23702.550880986142</v>
      </c>
      <c r="F27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0" s="31">
        <f ca="1">IF(PaymentSchedule[[#This Row],[PMT '#]]&lt;&gt;"",PaymentSchedule[[#This Row],[TOTAL PAYMENT]]-PaymentSchedule[[#This Row],[INTEREST]],"")</f>
        <v>13587.790031605</v>
      </c>
      <c r="I270" s="31">
        <f ca="1">IF(PaymentSchedule[[#This Row],[PMT '#]]&lt;&gt;"",PaymentSchedule[[#This Row],[BEGINNING BALANCE]]*(InterestRate/PaymentsPerYear),"")</f>
        <v>10114.760849381142</v>
      </c>
      <c r="J27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1853752.674469529</v>
      </c>
      <c r="K270" s="31">
        <f ca="1">IF(PaymentSchedule[[#This Row],[PMT '#]]&lt;&gt;"",SUM(INDEX(PaymentSchedule[INTEREST],1,1):PaymentSchedule[[#This Row],[INTEREST]]),"")</f>
        <v>4219010.8017639471</v>
      </c>
    </row>
    <row r="271" spans="2:11" x14ac:dyDescent="0.45">
      <c r="B271" s="33">
        <f ca="1">IF(LoanIsGood,IF(ROW()-ROW(PaymentSchedule[[#Headers],[PMT '#]])&gt;ScheduledNumberOfPayments,"",ROW()-ROW(PaymentSchedule[[#Headers],[PMT '#]])),"")</f>
        <v>259</v>
      </c>
      <c r="C271" s="30">
        <f ca="1">IF(PaymentSchedule[[#This Row],[PMT '#]]&lt;&gt;"",EOMONTH(LoanStartDate,ROW(PaymentSchedule[[#This Row],[PMT '#]])-ROW(PaymentSchedule[[#Headers],[PMT '#]])-2)+DAY(LoanStartDate),"")</f>
        <v>53009</v>
      </c>
      <c r="D271" s="31">
        <f ca="1">IF(PaymentSchedule[[#This Row],[PMT '#]]&lt;&gt;"",IF(ROW()-ROW(PaymentSchedule[[#Headers],[BEGINNING BALANCE]])=1,LoanAmount,INDEX(PaymentSchedule[ENDING BALANCE],ROW()-ROW(PaymentSchedule[[#Headers],[BEGINNING BALANCE]])-1)),"")</f>
        <v>1853752.674469529</v>
      </c>
      <c r="E271" s="31">
        <f ca="1">IF(PaymentSchedule[[#This Row],[PMT '#]]&lt;&gt;"",ScheduledPayment,"")</f>
        <v>23702.550880986142</v>
      </c>
      <c r="F27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1" s="31">
        <f ca="1">IF(PaymentSchedule[[#This Row],[PMT '#]]&lt;&gt;"",PaymentSchedule[[#This Row],[TOTAL PAYMENT]]-PaymentSchedule[[#This Row],[INTEREST]],"")</f>
        <v>13661.39056094286</v>
      </c>
      <c r="I271" s="31">
        <f ca="1">IF(PaymentSchedule[[#This Row],[PMT '#]]&lt;&gt;"",PaymentSchedule[[#This Row],[BEGINNING BALANCE]]*(InterestRate/PaymentsPerYear),"")</f>
        <v>10041.160320043282</v>
      </c>
      <c r="J27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1840091.283908586</v>
      </c>
      <c r="K271" s="31">
        <f ca="1">IF(PaymentSchedule[[#This Row],[PMT '#]]&lt;&gt;"",SUM(INDEX(PaymentSchedule[INTEREST],1,1):PaymentSchedule[[#This Row],[INTEREST]]),"")</f>
        <v>4229051.9620839907</v>
      </c>
    </row>
    <row r="272" spans="2:11" x14ac:dyDescent="0.45">
      <c r="B272" s="33">
        <f ca="1">IF(LoanIsGood,IF(ROW()-ROW(PaymentSchedule[[#Headers],[PMT '#]])&gt;ScheduledNumberOfPayments,"",ROW()-ROW(PaymentSchedule[[#Headers],[PMT '#]])),"")</f>
        <v>260</v>
      </c>
      <c r="C272" s="30">
        <f ca="1">IF(PaymentSchedule[[#This Row],[PMT '#]]&lt;&gt;"",EOMONTH(LoanStartDate,ROW(PaymentSchedule[[#This Row],[PMT '#]])-ROW(PaymentSchedule[[#Headers],[PMT '#]])-2)+DAY(LoanStartDate),"")</f>
        <v>53037</v>
      </c>
      <c r="D272" s="31">
        <f ca="1">IF(PaymentSchedule[[#This Row],[PMT '#]]&lt;&gt;"",IF(ROW()-ROW(PaymentSchedule[[#Headers],[BEGINNING BALANCE]])=1,LoanAmount,INDEX(PaymentSchedule[ENDING BALANCE],ROW()-ROW(PaymentSchedule[[#Headers],[BEGINNING BALANCE]])-1)),"")</f>
        <v>1840091.283908586</v>
      </c>
      <c r="E272" s="31">
        <f ca="1">IF(PaymentSchedule[[#This Row],[PMT '#]]&lt;&gt;"",ScheduledPayment,"")</f>
        <v>23702.550880986142</v>
      </c>
      <c r="F27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2" s="31">
        <f ca="1">IF(PaymentSchedule[[#This Row],[PMT '#]]&lt;&gt;"",PaymentSchedule[[#This Row],[TOTAL PAYMENT]]-PaymentSchedule[[#This Row],[INTEREST]],"")</f>
        <v>13735.389759814634</v>
      </c>
      <c r="I272" s="31">
        <f ca="1">IF(PaymentSchedule[[#This Row],[PMT '#]]&lt;&gt;"",PaymentSchedule[[#This Row],[BEGINNING BALANCE]]*(InterestRate/PaymentsPerYear),"")</f>
        <v>9967.1611211715081</v>
      </c>
      <c r="J27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1826355.8941487714</v>
      </c>
      <c r="K272" s="31">
        <f ca="1">IF(PaymentSchedule[[#This Row],[PMT '#]]&lt;&gt;"",SUM(INDEX(PaymentSchedule[INTEREST],1,1):PaymentSchedule[[#This Row],[INTEREST]]),"")</f>
        <v>4239019.1232051626</v>
      </c>
    </row>
    <row r="273" spans="2:11" x14ac:dyDescent="0.45">
      <c r="B273" s="33">
        <f ca="1">IF(LoanIsGood,IF(ROW()-ROW(PaymentSchedule[[#Headers],[PMT '#]])&gt;ScheduledNumberOfPayments,"",ROW()-ROW(PaymentSchedule[[#Headers],[PMT '#]])),"")</f>
        <v>261</v>
      </c>
      <c r="C273" s="30">
        <f ca="1">IF(PaymentSchedule[[#This Row],[PMT '#]]&lt;&gt;"",EOMONTH(LoanStartDate,ROW(PaymentSchedule[[#This Row],[PMT '#]])-ROW(PaymentSchedule[[#Headers],[PMT '#]])-2)+DAY(LoanStartDate),"")</f>
        <v>53068</v>
      </c>
      <c r="D273" s="31">
        <f ca="1">IF(PaymentSchedule[[#This Row],[PMT '#]]&lt;&gt;"",IF(ROW()-ROW(PaymentSchedule[[#Headers],[BEGINNING BALANCE]])=1,LoanAmount,INDEX(PaymentSchedule[ENDING BALANCE],ROW()-ROW(PaymentSchedule[[#Headers],[BEGINNING BALANCE]])-1)),"")</f>
        <v>1826355.8941487714</v>
      </c>
      <c r="E273" s="31">
        <f ca="1">IF(PaymentSchedule[[#This Row],[PMT '#]]&lt;&gt;"",ScheduledPayment,"")</f>
        <v>23702.550880986142</v>
      </c>
      <c r="F27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3" s="31">
        <f ca="1">IF(PaymentSchedule[[#This Row],[PMT '#]]&lt;&gt;"",PaymentSchedule[[#This Row],[TOTAL PAYMENT]]-PaymentSchedule[[#This Row],[INTEREST]],"")</f>
        <v>13809.789787680296</v>
      </c>
      <c r="I273" s="31">
        <f ca="1">IF(PaymentSchedule[[#This Row],[PMT '#]]&lt;&gt;"",PaymentSchedule[[#This Row],[BEGINNING BALANCE]]*(InterestRate/PaymentsPerYear),"")</f>
        <v>9892.7610933058459</v>
      </c>
      <c r="J27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1812546.104361091</v>
      </c>
      <c r="K273" s="31">
        <f ca="1">IF(PaymentSchedule[[#This Row],[PMT '#]]&lt;&gt;"",SUM(INDEX(PaymentSchedule[INTEREST],1,1):PaymentSchedule[[#This Row],[INTEREST]]),"")</f>
        <v>4248911.884298468</v>
      </c>
    </row>
    <row r="274" spans="2:11" x14ac:dyDescent="0.45">
      <c r="B274" s="33">
        <f ca="1">IF(LoanIsGood,IF(ROW()-ROW(PaymentSchedule[[#Headers],[PMT '#]])&gt;ScheduledNumberOfPayments,"",ROW()-ROW(PaymentSchedule[[#Headers],[PMT '#]])),"")</f>
        <v>262</v>
      </c>
      <c r="C274" s="30">
        <f ca="1">IF(PaymentSchedule[[#This Row],[PMT '#]]&lt;&gt;"",EOMONTH(LoanStartDate,ROW(PaymentSchedule[[#This Row],[PMT '#]])-ROW(PaymentSchedule[[#Headers],[PMT '#]])-2)+DAY(LoanStartDate),"")</f>
        <v>53098</v>
      </c>
      <c r="D274" s="31">
        <f ca="1">IF(PaymentSchedule[[#This Row],[PMT '#]]&lt;&gt;"",IF(ROW()-ROW(PaymentSchedule[[#Headers],[BEGINNING BALANCE]])=1,LoanAmount,INDEX(PaymentSchedule[ENDING BALANCE],ROW()-ROW(PaymentSchedule[[#Headers],[BEGINNING BALANCE]])-1)),"")</f>
        <v>1812546.104361091</v>
      </c>
      <c r="E274" s="31">
        <f ca="1">IF(PaymentSchedule[[#This Row],[PMT '#]]&lt;&gt;"",ScheduledPayment,"")</f>
        <v>23702.550880986142</v>
      </c>
      <c r="F27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4" s="31">
        <f ca="1">IF(PaymentSchedule[[#This Row],[PMT '#]]&lt;&gt;"",PaymentSchedule[[#This Row],[TOTAL PAYMENT]]-PaymentSchedule[[#This Row],[INTEREST]],"")</f>
        <v>13884.592815696898</v>
      </c>
      <c r="I274" s="31">
        <f ca="1">IF(PaymentSchedule[[#This Row],[PMT '#]]&lt;&gt;"",PaymentSchedule[[#This Row],[BEGINNING BALANCE]]*(InterestRate/PaymentsPerYear),"")</f>
        <v>9817.9580652892437</v>
      </c>
      <c r="J27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1798661.5115453941</v>
      </c>
      <c r="K274" s="31">
        <f ca="1">IF(PaymentSchedule[[#This Row],[PMT '#]]&lt;&gt;"",SUM(INDEX(PaymentSchedule[INTEREST],1,1):PaymentSchedule[[#This Row],[INTEREST]]),"")</f>
        <v>4258729.8423637571</v>
      </c>
    </row>
    <row r="275" spans="2:11" x14ac:dyDescent="0.45">
      <c r="B275" s="33">
        <f ca="1">IF(LoanIsGood,IF(ROW()-ROW(PaymentSchedule[[#Headers],[PMT '#]])&gt;ScheduledNumberOfPayments,"",ROW()-ROW(PaymentSchedule[[#Headers],[PMT '#]])),"")</f>
        <v>263</v>
      </c>
      <c r="C275" s="30">
        <f ca="1">IF(PaymentSchedule[[#This Row],[PMT '#]]&lt;&gt;"",EOMONTH(LoanStartDate,ROW(PaymentSchedule[[#This Row],[PMT '#]])-ROW(PaymentSchedule[[#Headers],[PMT '#]])-2)+DAY(LoanStartDate),"")</f>
        <v>53129</v>
      </c>
      <c r="D275" s="31">
        <f ca="1">IF(PaymentSchedule[[#This Row],[PMT '#]]&lt;&gt;"",IF(ROW()-ROW(PaymentSchedule[[#Headers],[BEGINNING BALANCE]])=1,LoanAmount,INDEX(PaymentSchedule[ENDING BALANCE],ROW()-ROW(PaymentSchedule[[#Headers],[BEGINNING BALANCE]])-1)),"")</f>
        <v>1798661.5115453941</v>
      </c>
      <c r="E275" s="31">
        <f ca="1">IF(PaymentSchedule[[#This Row],[PMT '#]]&lt;&gt;"",ScheduledPayment,"")</f>
        <v>23702.550880986142</v>
      </c>
      <c r="F27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5" s="31">
        <f ca="1">IF(PaymentSchedule[[#This Row],[PMT '#]]&lt;&gt;"",PaymentSchedule[[#This Row],[TOTAL PAYMENT]]-PaymentSchedule[[#This Row],[INTEREST]],"")</f>
        <v>13959.801026781925</v>
      </c>
      <c r="I275" s="31">
        <f ca="1">IF(PaymentSchedule[[#This Row],[PMT '#]]&lt;&gt;"",PaymentSchedule[[#This Row],[BEGINNING BALANCE]]*(InterestRate/PaymentsPerYear),"")</f>
        <v>9742.7498542042176</v>
      </c>
      <c r="J27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1784701.7105186121</v>
      </c>
      <c r="K275" s="31">
        <f ca="1">IF(PaymentSchedule[[#This Row],[PMT '#]]&lt;&gt;"",SUM(INDEX(PaymentSchedule[INTEREST],1,1):PaymentSchedule[[#This Row],[INTEREST]]),"")</f>
        <v>4268472.5922179613</v>
      </c>
    </row>
    <row r="276" spans="2:11" x14ac:dyDescent="0.45">
      <c r="B276" s="33">
        <f ca="1">IF(LoanIsGood,IF(ROW()-ROW(PaymentSchedule[[#Headers],[PMT '#]])&gt;ScheduledNumberOfPayments,"",ROW()-ROW(PaymentSchedule[[#Headers],[PMT '#]])),"")</f>
        <v>264</v>
      </c>
      <c r="C276" s="30">
        <f ca="1">IF(PaymentSchedule[[#This Row],[PMT '#]]&lt;&gt;"",EOMONTH(LoanStartDate,ROW(PaymentSchedule[[#This Row],[PMT '#]])-ROW(PaymentSchedule[[#Headers],[PMT '#]])-2)+DAY(LoanStartDate),"")</f>
        <v>53159</v>
      </c>
      <c r="D276" s="31">
        <f ca="1">IF(PaymentSchedule[[#This Row],[PMT '#]]&lt;&gt;"",IF(ROW()-ROW(PaymentSchedule[[#Headers],[BEGINNING BALANCE]])=1,LoanAmount,INDEX(PaymentSchedule[ENDING BALANCE],ROW()-ROW(PaymentSchedule[[#Headers],[BEGINNING BALANCE]])-1)),"")</f>
        <v>1784701.7105186121</v>
      </c>
      <c r="E276" s="31">
        <f ca="1">IF(PaymentSchedule[[#This Row],[PMT '#]]&lt;&gt;"",ScheduledPayment,"")</f>
        <v>23702.550880986142</v>
      </c>
      <c r="F27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6" s="31">
        <f ca="1">IF(PaymentSchedule[[#This Row],[PMT '#]]&lt;&gt;"",PaymentSchedule[[#This Row],[TOTAL PAYMENT]]-PaymentSchedule[[#This Row],[INTEREST]],"")</f>
        <v>14035.416615676993</v>
      </c>
      <c r="I276" s="31">
        <f ca="1">IF(PaymentSchedule[[#This Row],[PMT '#]]&lt;&gt;"",PaymentSchedule[[#This Row],[BEGINNING BALANCE]]*(InterestRate/PaymentsPerYear),"")</f>
        <v>9667.1342653091488</v>
      </c>
      <c r="J27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1770666.293902935</v>
      </c>
      <c r="K276" s="31">
        <f ca="1">IF(PaymentSchedule[[#This Row],[PMT '#]]&lt;&gt;"",SUM(INDEX(PaymentSchedule[INTEREST],1,1):PaymentSchedule[[#This Row],[INTEREST]]),"")</f>
        <v>4278139.7264832705</v>
      </c>
    </row>
    <row r="277" spans="2:11" x14ac:dyDescent="0.45">
      <c r="B277" s="33">
        <f ca="1">IF(LoanIsGood,IF(ROW()-ROW(PaymentSchedule[[#Headers],[PMT '#]])&gt;ScheduledNumberOfPayments,"",ROW()-ROW(PaymentSchedule[[#Headers],[PMT '#]])),"")</f>
        <v>265</v>
      </c>
      <c r="C277" s="30">
        <f ca="1">IF(PaymentSchedule[[#This Row],[PMT '#]]&lt;&gt;"",EOMONTH(LoanStartDate,ROW(PaymentSchedule[[#This Row],[PMT '#]])-ROW(PaymentSchedule[[#Headers],[PMT '#]])-2)+DAY(LoanStartDate),"")</f>
        <v>53190</v>
      </c>
      <c r="D277" s="31">
        <f ca="1">IF(PaymentSchedule[[#This Row],[PMT '#]]&lt;&gt;"",IF(ROW()-ROW(PaymentSchedule[[#Headers],[BEGINNING BALANCE]])=1,LoanAmount,INDEX(PaymentSchedule[ENDING BALANCE],ROW()-ROW(PaymentSchedule[[#Headers],[BEGINNING BALANCE]])-1)),"")</f>
        <v>1770666.293902935</v>
      </c>
      <c r="E277" s="31">
        <f ca="1">IF(PaymentSchedule[[#This Row],[PMT '#]]&lt;&gt;"",ScheduledPayment,"")</f>
        <v>23702.550880986142</v>
      </c>
      <c r="F27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7" s="31">
        <f ca="1">IF(PaymentSchedule[[#This Row],[PMT '#]]&lt;&gt;"",PaymentSchedule[[#This Row],[TOTAL PAYMENT]]-PaymentSchedule[[#This Row],[INTEREST]],"")</f>
        <v>14111.441789011911</v>
      </c>
      <c r="I277" s="31">
        <f ca="1">IF(PaymentSchedule[[#This Row],[PMT '#]]&lt;&gt;"",PaymentSchedule[[#This Row],[BEGINNING BALANCE]]*(InterestRate/PaymentsPerYear),"")</f>
        <v>9591.109091974231</v>
      </c>
      <c r="J27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1756554.8521139231</v>
      </c>
      <c r="K277" s="31">
        <f ca="1">IF(PaymentSchedule[[#This Row],[PMT '#]]&lt;&gt;"",SUM(INDEX(PaymentSchedule[INTEREST],1,1):PaymentSchedule[[#This Row],[INTEREST]]),"")</f>
        <v>4287730.8355752444</v>
      </c>
    </row>
    <row r="278" spans="2:11" x14ac:dyDescent="0.45">
      <c r="B278" s="33">
        <f ca="1">IF(LoanIsGood,IF(ROW()-ROW(PaymentSchedule[[#Headers],[PMT '#]])&gt;ScheduledNumberOfPayments,"",ROW()-ROW(PaymentSchedule[[#Headers],[PMT '#]])),"")</f>
        <v>266</v>
      </c>
      <c r="C278" s="30">
        <f ca="1">IF(PaymentSchedule[[#This Row],[PMT '#]]&lt;&gt;"",EOMONTH(LoanStartDate,ROW(PaymentSchedule[[#This Row],[PMT '#]])-ROW(PaymentSchedule[[#Headers],[PMT '#]])-2)+DAY(LoanStartDate),"")</f>
        <v>53221</v>
      </c>
      <c r="D278" s="31">
        <f ca="1">IF(PaymentSchedule[[#This Row],[PMT '#]]&lt;&gt;"",IF(ROW()-ROW(PaymentSchedule[[#Headers],[BEGINNING BALANCE]])=1,LoanAmount,INDEX(PaymentSchedule[ENDING BALANCE],ROW()-ROW(PaymentSchedule[[#Headers],[BEGINNING BALANCE]])-1)),"")</f>
        <v>1756554.8521139231</v>
      </c>
      <c r="E278" s="31">
        <f ca="1">IF(PaymentSchedule[[#This Row],[PMT '#]]&lt;&gt;"",ScheduledPayment,"")</f>
        <v>23702.550880986142</v>
      </c>
      <c r="F27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8" s="31">
        <f ca="1">IF(PaymentSchedule[[#This Row],[PMT '#]]&lt;&gt;"",PaymentSchedule[[#This Row],[TOTAL PAYMENT]]-PaymentSchedule[[#This Row],[INTEREST]],"")</f>
        <v>14187.878765369058</v>
      </c>
      <c r="I278" s="31">
        <f ca="1">IF(PaymentSchedule[[#This Row],[PMT '#]]&lt;&gt;"",PaymentSchedule[[#This Row],[BEGINNING BALANCE]]*(InterestRate/PaymentsPerYear),"")</f>
        <v>9514.6721156170843</v>
      </c>
      <c r="J27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1742366.973348554</v>
      </c>
      <c r="K278" s="31">
        <f ca="1">IF(PaymentSchedule[[#This Row],[PMT '#]]&lt;&gt;"",SUM(INDEX(PaymentSchedule[INTEREST],1,1):PaymentSchedule[[#This Row],[INTEREST]]),"")</f>
        <v>4297245.5076908618</v>
      </c>
    </row>
    <row r="279" spans="2:11" x14ac:dyDescent="0.45">
      <c r="B279" s="33">
        <f ca="1">IF(LoanIsGood,IF(ROW()-ROW(PaymentSchedule[[#Headers],[PMT '#]])&gt;ScheduledNumberOfPayments,"",ROW()-ROW(PaymentSchedule[[#Headers],[PMT '#]])),"")</f>
        <v>267</v>
      </c>
      <c r="C279" s="30">
        <f ca="1">IF(PaymentSchedule[[#This Row],[PMT '#]]&lt;&gt;"",EOMONTH(LoanStartDate,ROW(PaymentSchedule[[#This Row],[PMT '#]])-ROW(PaymentSchedule[[#Headers],[PMT '#]])-2)+DAY(LoanStartDate),"")</f>
        <v>53251</v>
      </c>
      <c r="D279" s="31">
        <f ca="1">IF(PaymentSchedule[[#This Row],[PMT '#]]&lt;&gt;"",IF(ROW()-ROW(PaymentSchedule[[#Headers],[BEGINNING BALANCE]])=1,LoanAmount,INDEX(PaymentSchedule[ENDING BALANCE],ROW()-ROW(PaymentSchedule[[#Headers],[BEGINNING BALANCE]])-1)),"")</f>
        <v>1742366.973348554</v>
      </c>
      <c r="E279" s="31">
        <f ca="1">IF(PaymentSchedule[[#This Row],[PMT '#]]&lt;&gt;"",ScheduledPayment,"")</f>
        <v>23702.550880986142</v>
      </c>
      <c r="F27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7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79" s="31">
        <f ca="1">IF(PaymentSchedule[[#This Row],[PMT '#]]&lt;&gt;"",PaymentSchedule[[#This Row],[TOTAL PAYMENT]]-PaymentSchedule[[#This Row],[INTEREST]],"")</f>
        <v>14264.729775348142</v>
      </c>
      <c r="I279" s="31">
        <f ca="1">IF(PaymentSchedule[[#This Row],[PMT '#]]&lt;&gt;"",PaymentSchedule[[#This Row],[BEGINNING BALANCE]]*(InterestRate/PaymentsPerYear),"")</f>
        <v>9437.8211056380005</v>
      </c>
      <c r="J27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1728102.2435732058</v>
      </c>
      <c r="K279" s="31">
        <f ca="1">IF(PaymentSchedule[[#This Row],[PMT '#]]&lt;&gt;"",SUM(INDEX(PaymentSchedule[INTEREST],1,1):PaymentSchedule[[#This Row],[INTEREST]]),"")</f>
        <v>4306683.3287964994</v>
      </c>
    </row>
    <row r="280" spans="2:11" x14ac:dyDescent="0.45">
      <c r="B280" s="33">
        <f ca="1">IF(LoanIsGood,IF(ROW()-ROW(PaymentSchedule[[#Headers],[PMT '#]])&gt;ScheduledNumberOfPayments,"",ROW()-ROW(PaymentSchedule[[#Headers],[PMT '#]])),"")</f>
        <v>268</v>
      </c>
      <c r="C280" s="30">
        <f ca="1">IF(PaymentSchedule[[#This Row],[PMT '#]]&lt;&gt;"",EOMONTH(LoanStartDate,ROW(PaymentSchedule[[#This Row],[PMT '#]])-ROW(PaymentSchedule[[#Headers],[PMT '#]])-2)+DAY(LoanStartDate),"")</f>
        <v>53282</v>
      </c>
      <c r="D280" s="31">
        <f ca="1">IF(PaymentSchedule[[#This Row],[PMT '#]]&lt;&gt;"",IF(ROW()-ROW(PaymentSchedule[[#Headers],[BEGINNING BALANCE]])=1,LoanAmount,INDEX(PaymentSchedule[ENDING BALANCE],ROW()-ROW(PaymentSchedule[[#Headers],[BEGINNING BALANCE]])-1)),"")</f>
        <v>1728102.2435732058</v>
      </c>
      <c r="E280" s="31">
        <f ca="1">IF(PaymentSchedule[[#This Row],[PMT '#]]&lt;&gt;"",ScheduledPayment,"")</f>
        <v>23702.550880986142</v>
      </c>
      <c r="F28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0" s="31">
        <f ca="1">IF(PaymentSchedule[[#This Row],[PMT '#]]&lt;&gt;"",PaymentSchedule[[#This Row],[TOTAL PAYMENT]]-PaymentSchedule[[#This Row],[INTEREST]],"")</f>
        <v>14341.997061631277</v>
      </c>
      <c r="I280" s="31">
        <f ca="1">IF(PaymentSchedule[[#This Row],[PMT '#]]&lt;&gt;"",PaymentSchedule[[#This Row],[BEGINNING BALANCE]]*(InterestRate/PaymentsPerYear),"")</f>
        <v>9360.5538193548655</v>
      </c>
      <c r="J28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1713760.2465115746</v>
      </c>
      <c r="K280" s="31">
        <f ca="1">IF(PaymentSchedule[[#This Row],[PMT '#]]&lt;&gt;"",SUM(INDEX(PaymentSchedule[INTEREST],1,1):PaymentSchedule[[#This Row],[INTEREST]]),"")</f>
        <v>4316043.882615854</v>
      </c>
    </row>
    <row r="281" spans="2:11" x14ac:dyDescent="0.45">
      <c r="B281" s="33">
        <f ca="1">IF(LoanIsGood,IF(ROW()-ROW(PaymentSchedule[[#Headers],[PMT '#]])&gt;ScheduledNumberOfPayments,"",ROW()-ROW(PaymentSchedule[[#Headers],[PMT '#]])),"")</f>
        <v>269</v>
      </c>
      <c r="C281" s="30">
        <f ca="1">IF(PaymentSchedule[[#This Row],[PMT '#]]&lt;&gt;"",EOMONTH(LoanStartDate,ROW(PaymentSchedule[[#This Row],[PMT '#]])-ROW(PaymentSchedule[[#Headers],[PMT '#]])-2)+DAY(LoanStartDate),"")</f>
        <v>53312</v>
      </c>
      <c r="D281" s="31">
        <f ca="1">IF(PaymentSchedule[[#This Row],[PMT '#]]&lt;&gt;"",IF(ROW()-ROW(PaymentSchedule[[#Headers],[BEGINNING BALANCE]])=1,LoanAmount,INDEX(PaymentSchedule[ENDING BALANCE],ROW()-ROW(PaymentSchedule[[#Headers],[BEGINNING BALANCE]])-1)),"")</f>
        <v>1713760.2465115746</v>
      </c>
      <c r="E281" s="31">
        <f ca="1">IF(PaymentSchedule[[#This Row],[PMT '#]]&lt;&gt;"",ScheduledPayment,"")</f>
        <v>23702.550880986142</v>
      </c>
      <c r="F28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1" s="31">
        <f ca="1">IF(PaymentSchedule[[#This Row],[PMT '#]]&lt;&gt;"",PaymentSchedule[[#This Row],[TOTAL PAYMENT]]-PaymentSchedule[[#This Row],[INTEREST]],"")</f>
        <v>14419.682879048447</v>
      </c>
      <c r="I281" s="31">
        <f ca="1">IF(PaymentSchedule[[#This Row],[PMT '#]]&lt;&gt;"",PaymentSchedule[[#This Row],[BEGINNING BALANCE]]*(InterestRate/PaymentsPerYear),"")</f>
        <v>9282.8680019376952</v>
      </c>
      <c r="J28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1699340.5636325262</v>
      </c>
      <c r="K281" s="31">
        <f ca="1">IF(PaymentSchedule[[#This Row],[PMT '#]]&lt;&gt;"",SUM(INDEX(PaymentSchedule[INTEREST],1,1):PaymentSchedule[[#This Row],[INTEREST]]),"")</f>
        <v>4325326.7506177919</v>
      </c>
    </row>
    <row r="282" spans="2:11" x14ac:dyDescent="0.45">
      <c r="B282" s="33">
        <f ca="1">IF(LoanIsGood,IF(ROW()-ROW(PaymentSchedule[[#Headers],[PMT '#]])&gt;ScheduledNumberOfPayments,"",ROW()-ROW(PaymentSchedule[[#Headers],[PMT '#]])),"")</f>
        <v>270</v>
      </c>
      <c r="C282" s="30">
        <f ca="1">IF(PaymentSchedule[[#This Row],[PMT '#]]&lt;&gt;"",EOMONTH(LoanStartDate,ROW(PaymentSchedule[[#This Row],[PMT '#]])-ROW(PaymentSchedule[[#Headers],[PMT '#]])-2)+DAY(LoanStartDate),"")</f>
        <v>53343</v>
      </c>
      <c r="D282" s="31">
        <f ca="1">IF(PaymentSchedule[[#This Row],[PMT '#]]&lt;&gt;"",IF(ROW()-ROW(PaymentSchedule[[#Headers],[BEGINNING BALANCE]])=1,LoanAmount,INDEX(PaymentSchedule[ENDING BALANCE],ROW()-ROW(PaymentSchedule[[#Headers],[BEGINNING BALANCE]])-1)),"")</f>
        <v>1699340.5636325262</v>
      </c>
      <c r="E282" s="31">
        <f ca="1">IF(PaymentSchedule[[#This Row],[PMT '#]]&lt;&gt;"",ScheduledPayment,"")</f>
        <v>23702.550880986142</v>
      </c>
      <c r="F28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2" s="31">
        <f ca="1">IF(PaymentSchedule[[#This Row],[PMT '#]]&lt;&gt;"",PaymentSchedule[[#This Row],[TOTAL PAYMENT]]-PaymentSchedule[[#This Row],[INTEREST]],"")</f>
        <v>14497.789494643292</v>
      </c>
      <c r="I282" s="31">
        <f ca="1">IF(PaymentSchedule[[#This Row],[PMT '#]]&lt;&gt;"",PaymentSchedule[[#This Row],[BEGINNING BALANCE]]*(InterestRate/PaymentsPerYear),"")</f>
        <v>9204.7613863428505</v>
      </c>
      <c r="J28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1684842.774137883</v>
      </c>
      <c r="K282" s="31">
        <f ca="1">IF(PaymentSchedule[[#This Row],[PMT '#]]&lt;&gt;"",SUM(INDEX(PaymentSchedule[INTEREST],1,1):PaymentSchedule[[#This Row],[INTEREST]]),"")</f>
        <v>4334531.5120041352</v>
      </c>
    </row>
    <row r="283" spans="2:11" x14ac:dyDescent="0.45">
      <c r="B283" s="33">
        <f ca="1">IF(LoanIsGood,IF(ROW()-ROW(PaymentSchedule[[#Headers],[PMT '#]])&gt;ScheduledNumberOfPayments,"",ROW()-ROW(PaymentSchedule[[#Headers],[PMT '#]])),"")</f>
        <v>271</v>
      </c>
      <c r="C283" s="30">
        <f ca="1">IF(PaymentSchedule[[#This Row],[PMT '#]]&lt;&gt;"",EOMONTH(LoanStartDate,ROW(PaymentSchedule[[#This Row],[PMT '#]])-ROW(PaymentSchedule[[#Headers],[PMT '#]])-2)+DAY(LoanStartDate),"")</f>
        <v>53374</v>
      </c>
      <c r="D283" s="31">
        <f ca="1">IF(PaymentSchedule[[#This Row],[PMT '#]]&lt;&gt;"",IF(ROW()-ROW(PaymentSchedule[[#Headers],[BEGINNING BALANCE]])=1,LoanAmount,INDEX(PaymentSchedule[ENDING BALANCE],ROW()-ROW(PaymentSchedule[[#Headers],[BEGINNING BALANCE]])-1)),"")</f>
        <v>1684842.774137883</v>
      </c>
      <c r="E283" s="31">
        <f ca="1">IF(PaymentSchedule[[#This Row],[PMT '#]]&lt;&gt;"",ScheduledPayment,"")</f>
        <v>23702.550880986142</v>
      </c>
      <c r="F28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3" s="31">
        <f ca="1">IF(PaymentSchedule[[#This Row],[PMT '#]]&lt;&gt;"",PaymentSchedule[[#This Row],[TOTAL PAYMENT]]-PaymentSchedule[[#This Row],[INTEREST]],"")</f>
        <v>14576.319187739276</v>
      </c>
      <c r="I283" s="31">
        <f ca="1">IF(PaymentSchedule[[#This Row],[PMT '#]]&lt;&gt;"",PaymentSchedule[[#This Row],[BEGINNING BALANCE]]*(InterestRate/PaymentsPerYear),"")</f>
        <v>9126.2316932468657</v>
      </c>
      <c r="J28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1670266.4549501438</v>
      </c>
      <c r="K283" s="31">
        <f ca="1">IF(PaymentSchedule[[#This Row],[PMT '#]]&lt;&gt;"",SUM(INDEX(PaymentSchedule[INTEREST],1,1):PaymentSchedule[[#This Row],[INTEREST]]),"")</f>
        <v>4343657.7436973816</v>
      </c>
    </row>
    <row r="284" spans="2:11" x14ac:dyDescent="0.45">
      <c r="B284" s="33">
        <f ca="1">IF(LoanIsGood,IF(ROW()-ROW(PaymentSchedule[[#Headers],[PMT '#]])&gt;ScheduledNumberOfPayments,"",ROW()-ROW(PaymentSchedule[[#Headers],[PMT '#]])),"")</f>
        <v>272</v>
      </c>
      <c r="C284" s="30">
        <f ca="1">IF(PaymentSchedule[[#This Row],[PMT '#]]&lt;&gt;"",EOMONTH(LoanStartDate,ROW(PaymentSchedule[[#This Row],[PMT '#]])-ROW(PaymentSchedule[[#Headers],[PMT '#]])-2)+DAY(LoanStartDate),"")</f>
        <v>53402</v>
      </c>
      <c r="D284" s="31">
        <f ca="1">IF(PaymentSchedule[[#This Row],[PMT '#]]&lt;&gt;"",IF(ROW()-ROW(PaymentSchedule[[#Headers],[BEGINNING BALANCE]])=1,LoanAmount,INDEX(PaymentSchedule[ENDING BALANCE],ROW()-ROW(PaymentSchedule[[#Headers],[BEGINNING BALANCE]])-1)),"")</f>
        <v>1670266.4549501438</v>
      </c>
      <c r="E284" s="31">
        <f ca="1">IF(PaymentSchedule[[#This Row],[PMT '#]]&lt;&gt;"",ScheduledPayment,"")</f>
        <v>23702.550880986142</v>
      </c>
      <c r="F28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4" s="31">
        <f ca="1">IF(PaymentSchedule[[#This Row],[PMT '#]]&lt;&gt;"",PaymentSchedule[[#This Row],[TOTAL PAYMENT]]-PaymentSchedule[[#This Row],[INTEREST]],"")</f>
        <v>14655.274250006196</v>
      </c>
      <c r="I284" s="31">
        <f ca="1">IF(PaymentSchedule[[#This Row],[PMT '#]]&lt;&gt;"",PaymentSchedule[[#This Row],[BEGINNING BALANCE]]*(InterestRate/PaymentsPerYear),"")</f>
        <v>9047.2766309799463</v>
      </c>
      <c r="J28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1655611.1807001375</v>
      </c>
      <c r="K284" s="31">
        <f ca="1">IF(PaymentSchedule[[#This Row],[PMT '#]]&lt;&gt;"",SUM(INDEX(PaymentSchedule[INTEREST],1,1):PaymentSchedule[[#This Row],[INTEREST]]),"")</f>
        <v>4352705.0203283615</v>
      </c>
    </row>
    <row r="285" spans="2:11" x14ac:dyDescent="0.45">
      <c r="B285" s="33">
        <f ca="1">IF(LoanIsGood,IF(ROW()-ROW(PaymentSchedule[[#Headers],[PMT '#]])&gt;ScheduledNumberOfPayments,"",ROW()-ROW(PaymentSchedule[[#Headers],[PMT '#]])),"")</f>
        <v>273</v>
      </c>
      <c r="C285" s="30">
        <f ca="1">IF(PaymentSchedule[[#This Row],[PMT '#]]&lt;&gt;"",EOMONTH(LoanStartDate,ROW(PaymentSchedule[[#This Row],[PMT '#]])-ROW(PaymentSchedule[[#Headers],[PMT '#]])-2)+DAY(LoanStartDate),"")</f>
        <v>53433</v>
      </c>
      <c r="D285" s="31">
        <f ca="1">IF(PaymentSchedule[[#This Row],[PMT '#]]&lt;&gt;"",IF(ROW()-ROW(PaymentSchedule[[#Headers],[BEGINNING BALANCE]])=1,LoanAmount,INDEX(PaymentSchedule[ENDING BALANCE],ROW()-ROW(PaymentSchedule[[#Headers],[BEGINNING BALANCE]])-1)),"")</f>
        <v>1655611.1807001375</v>
      </c>
      <c r="E285" s="31">
        <f ca="1">IF(PaymentSchedule[[#This Row],[PMT '#]]&lt;&gt;"",ScheduledPayment,"")</f>
        <v>23702.550880986142</v>
      </c>
      <c r="F28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5" s="31">
        <f ca="1">IF(PaymentSchedule[[#This Row],[PMT '#]]&lt;&gt;"",PaymentSchedule[[#This Row],[TOTAL PAYMENT]]-PaymentSchedule[[#This Row],[INTEREST]],"")</f>
        <v>14734.656985527065</v>
      </c>
      <c r="I285" s="31">
        <f ca="1">IF(PaymentSchedule[[#This Row],[PMT '#]]&lt;&gt;"",PaymentSchedule[[#This Row],[BEGINNING BALANCE]]*(InterestRate/PaymentsPerYear),"")</f>
        <v>8967.8938954590776</v>
      </c>
      <c r="J28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1640876.5237146104</v>
      </c>
      <c r="K285" s="31">
        <f ca="1">IF(PaymentSchedule[[#This Row],[PMT '#]]&lt;&gt;"",SUM(INDEX(PaymentSchedule[INTEREST],1,1):PaymentSchedule[[#This Row],[INTEREST]]),"")</f>
        <v>4361672.9142238209</v>
      </c>
    </row>
    <row r="286" spans="2:11" x14ac:dyDescent="0.45">
      <c r="B286" s="33">
        <f ca="1">IF(LoanIsGood,IF(ROW()-ROW(PaymentSchedule[[#Headers],[PMT '#]])&gt;ScheduledNumberOfPayments,"",ROW()-ROW(PaymentSchedule[[#Headers],[PMT '#]])),"")</f>
        <v>274</v>
      </c>
      <c r="C286" s="30">
        <f ca="1">IF(PaymentSchedule[[#This Row],[PMT '#]]&lt;&gt;"",EOMONTH(LoanStartDate,ROW(PaymentSchedule[[#This Row],[PMT '#]])-ROW(PaymentSchedule[[#Headers],[PMT '#]])-2)+DAY(LoanStartDate),"")</f>
        <v>53463</v>
      </c>
      <c r="D286" s="31">
        <f ca="1">IF(PaymentSchedule[[#This Row],[PMT '#]]&lt;&gt;"",IF(ROW()-ROW(PaymentSchedule[[#Headers],[BEGINNING BALANCE]])=1,LoanAmount,INDEX(PaymentSchedule[ENDING BALANCE],ROW()-ROW(PaymentSchedule[[#Headers],[BEGINNING BALANCE]])-1)),"")</f>
        <v>1640876.5237146104</v>
      </c>
      <c r="E286" s="31">
        <f ca="1">IF(PaymentSchedule[[#This Row],[PMT '#]]&lt;&gt;"",ScheduledPayment,"")</f>
        <v>23702.550880986142</v>
      </c>
      <c r="F28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6" s="31">
        <f ca="1">IF(PaymentSchedule[[#This Row],[PMT '#]]&lt;&gt;"",PaymentSchedule[[#This Row],[TOTAL PAYMENT]]-PaymentSchedule[[#This Row],[INTEREST]],"")</f>
        <v>14814.469710865336</v>
      </c>
      <c r="I286" s="31">
        <f ca="1">IF(PaymentSchedule[[#This Row],[PMT '#]]&lt;&gt;"",PaymentSchedule[[#This Row],[BEGINNING BALANCE]]*(InterestRate/PaymentsPerYear),"")</f>
        <v>8888.0811701208058</v>
      </c>
      <c r="J28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1626062.0540037451</v>
      </c>
      <c r="K286" s="31">
        <f ca="1">IF(PaymentSchedule[[#This Row],[PMT '#]]&lt;&gt;"",SUM(INDEX(PaymentSchedule[INTEREST],1,1):PaymentSchedule[[#This Row],[INTEREST]]),"")</f>
        <v>4370560.9953939421</v>
      </c>
    </row>
    <row r="287" spans="2:11" x14ac:dyDescent="0.45">
      <c r="B287" s="33">
        <f ca="1">IF(LoanIsGood,IF(ROW()-ROW(PaymentSchedule[[#Headers],[PMT '#]])&gt;ScheduledNumberOfPayments,"",ROW()-ROW(PaymentSchedule[[#Headers],[PMT '#]])),"")</f>
        <v>275</v>
      </c>
      <c r="C287" s="30">
        <f ca="1">IF(PaymentSchedule[[#This Row],[PMT '#]]&lt;&gt;"",EOMONTH(LoanStartDate,ROW(PaymentSchedule[[#This Row],[PMT '#]])-ROW(PaymentSchedule[[#Headers],[PMT '#]])-2)+DAY(LoanStartDate),"")</f>
        <v>53494</v>
      </c>
      <c r="D287" s="31">
        <f ca="1">IF(PaymentSchedule[[#This Row],[PMT '#]]&lt;&gt;"",IF(ROW()-ROW(PaymentSchedule[[#Headers],[BEGINNING BALANCE]])=1,LoanAmount,INDEX(PaymentSchedule[ENDING BALANCE],ROW()-ROW(PaymentSchedule[[#Headers],[BEGINNING BALANCE]])-1)),"")</f>
        <v>1626062.0540037451</v>
      </c>
      <c r="E287" s="31">
        <f ca="1">IF(PaymentSchedule[[#This Row],[PMT '#]]&lt;&gt;"",ScheduledPayment,"")</f>
        <v>23702.550880986142</v>
      </c>
      <c r="F28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7" s="31">
        <f ca="1">IF(PaymentSchedule[[#This Row],[PMT '#]]&lt;&gt;"",PaymentSchedule[[#This Row],[TOTAL PAYMENT]]-PaymentSchedule[[#This Row],[INTEREST]],"")</f>
        <v>14894.714755132523</v>
      </c>
      <c r="I287" s="31">
        <f ca="1">IF(PaymentSchedule[[#This Row],[PMT '#]]&lt;&gt;"",PaymentSchedule[[#This Row],[BEGINNING BALANCE]]*(InterestRate/PaymentsPerYear),"")</f>
        <v>8807.8361258536188</v>
      </c>
      <c r="J28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1611167.3392486125</v>
      </c>
      <c r="K287" s="31">
        <f ca="1">IF(PaymentSchedule[[#This Row],[PMT '#]]&lt;&gt;"",SUM(INDEX(PaymentSchedule[INTEREST],1,1):PaymentSchedule[[#This Row],[INTEREST]]),"")</f>
        <v>4379368.8315197956</v>
      </c>
    </row>
    <row r="288" spans="2:11" x14ac:dyDescent="0.45">
      <c r="B288" s="33">
        <f ca="1">IF(LoanIsGood,IF(ROW()-ROW(PaymentSchedule[[#Headers],[PMT '#]])&gt;ScheduledNumberOfPayments,"",ROW()-ROW(PaymentSchedule[[#Headers],[PMT '#]])),"")</f>
        <v>276</v>
      </c>
      <c r="C288" s="30">
        <f ca="1">IF(PaymentSchedule[[#This Row],[PMT '#]]&lt;&gt;"",EOMONTH(LoanStartDate,ROW(PaymentSchedule[[#This Row],[PMT '#]])-ROW(PaymentSchedule[[#Headers],[PMT '#]])-2)+DAY(LoanStartDate),"")</f>
        <v>53524</v>
      </c>
      <c r="D288" s="31">
        <f ca="1">IF(PaymentSchedule[[#This Row],[PMT '#]]&lt;&gt;"",IF(ROW()-ROW(PaymentSchedule[[#Headers],[BEGINNING BALANCE]])=1,LoanAmount,INDEX(PaymentSchedule[ENDING BALANCE],ROW()-ROW(PaymentSchedule[[#Headers],[BEGINNING BALANCE]])-1)),"")</f>
        <v>1611167.3392486125</v>
      </c>
      <c r="E288" s="31">
        <f ca="1">IF(PaymentSchedule[[#This Row],[PMT '#]]&lt;&gt;"",ScheduledPayment,"")</f>
        <v>23702.550880986142</v>
      </c>
      <c r="F28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8" s="31">
        <f ca="1">IF(PaymentSchedule[[#This Row],[PMT '#]]&lt;&gt;"",PaymentSchedule[[#This Row],[TOTAL PAYMENT]]-PaymentSchedule[[#This Row],[INTEREST]],"")</f>
        <v>14975.394460056157</v>
      </c>
      <c r="I288" s="31">
        <f ca="1">IF(PaymentSchedule[[#This Row],[PMT '#]]&lt;&gt;"",PaymentSchedule[[#This Row],[BEGINNING BALANCE]]*(InterestRate/PaymentsPerYear),"")</f>
        <v>8727.156420929985</v>
      </c>
      <c r="J28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1596191.9447885563</v>
      </c>
      <c r="K288" s="31">
        <f ca="1">IF(PaymentSchedule[[#This Row],[PMT '#]]&lt;&gt;"",SUM(INDEX(PaymentSchedule[INTEREST],1,1):PaymentSchedule[[#This Row],[INTEREST]]),"")</f>
        <v>4388095.9879407259</v>
      </c>
    </row>
    <row r="289" spans="2:11" x14ac:dyDescent="0.45">
      <c r="B289" s="33">
        <f ca="1">IF(LoanIsGood,IF(ROW()-ROW(PaymentSchedule[[#Headers],[PMT '#]])&gt;ScheduledNumberOfPayments,"",ROW()-ROW(PaymentSchedule[[#Headers],[PMT '#]])),"")</f>
        <v>277</v>
      </c>
      <c r="C289" s="30">
        <f ca="1">IF(PaymentSchedule[[#This Row],[PMT '#]]&lt;&gt;"",EOMONTH(LoanStartDate,ROW(PaymentSchedule[[#This Row],[PMT '#]])-ROW(PaymentSchedule[[#Headers],[PMT '#]])-2)+DAY(LoanStartDate),"")</f>
        <v>53555</v>
      </c>
      <c r="D289" s="31">
        <f ca="1">IF(PaymentSchedule[[#This Row],[PMT '#]]&lt;&gt;"",IF(ROW()-ROW(PaymentSchedule[[#Headers],[BEGINNING BALANCE]])=1,LoanAmount,INDEX(PaymentSchedule[ENDING BALANCE],ROW()-ROW(PaymentSchedule[[#Headers],[BEGINNING BALANCE]])-1)),"")</f>
        <v>1596191.9447885563</v>
      </c>
      <c r="E289" s="31">
        <f ca="1">IF(PaymentSchedule[[#This Row],[PMT '#]]&lt;&gt;"",ScheduledPayment,"")</f>
        <v>23702.550880986142</v>
      </c>
      <c r="F28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8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89" s="31">
        <f ca="1">IF(PaymentSchedule[[#This Row],[PMT '#]]&lt;&gt;"",PaymentSchedule[[#This Row],[TOTAL PAYMENT]]-PaymentSchedule[[#This Row],[INTEREST]],"")</f>
        <v>15056.511180048128</v>
      </c>
      <c r="I289" s="31">
        <f ca="1">IF(PaymentSchedule[[#This Row],[PMT '#]]&lt;&gt;"",PaymentSchedule[[#This Row],[BEGINNING BALANCE]]*(InterestRate/PaymentsPerYear),"")</f>
        <v>8646.039700938014</v>
      </c>
      <c r="J28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1581135.4336085082</v>
      </c>
      <c r="K289" s="31">
        <f ca="1">IF(PaymentSchedule[[#This Row],[PMT '#]]&lt;&gt;"",SUM(INDEX(PaymentSchedule[INTEREST],1,1):PaymentSchedule[[#This Row],[INTEREST]]),"")</f>
        <v>4396742.0276416643</v>
      </c>
    </row>
    <row r="290" spans="2:11" x14ac:dyDescent="0.45">
      <c r="B290" s="33">
        <f ca="1">IF(LoanIsGood,IF(ROW()-ROW(PaymentSchedule[[#Headers],[PMT '#]])&gt;ScheduledNumberOfPayments,"",ROW()-ROW(PaymentSchedule[[#Headers],[PMT '#]])),"")</f>
        <v>278</v>
      </c>
      <c r="C290" s="30">
        <f ca="1">IF(PaymentSchedule[[#This Row],[PMT '#]]&lt;&gt;"",EOMONTH(LoanStartDate,ROW(PaymentSchedule[[#This Row],[PMT '#]])-ROW(PaymentSchedule[[#Headers],[PMT '#]])-2)+DAY(LoanStartDate),"")</f>
        <v>53586</v>
      </c>
      <c r="D290" s="31">
        <f ca="1">IF(PaymentSchedule[[#This Row],[PMT '#]]&lt;&gt;"",IF(ROW()-ROW(PaymentSchedule[[#Headers],[BEGINNING BALANCE]])=1,LoanAmount,INDEX(PaymentSchedule[ENDING BALANCE],ROW()-ROW(PaymentSchedule[[#Headers],[BEGINNING BALANCE]])-1)),"")</f>
        <v>1581135.4336085082</v>
      </c>
      <c r="E290" s="31">
        <f ca="1">IF(PaymentSchedule[[#This Row],[PMT '#]]&lt;&gt;"",ScheduledPayment,"")</f>
        <v>23702.550880986142</v>
      </c>
      <c r="F29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0" s="31">
        <f ca="1">IF(PaymentSchedule[[#This Row],[PMT '#]]&lt;&gt;"",PaymentSchedule[[#This Row],[TOTAL PAYMENT]]-PaymentSchedule[[#This Row],[INTEREST]],"")</f>
        <v>15138.067282273389</v>
      </c>
      <c r="I290" s="31">
        <f ca="1">IF(PaymentSchedule[[#This Row],[PMT '#]]&lt;&gt;"",PaymentSchedule[[#This Row],[BEGINNING BALANCE]]*(InterestRate/PaymentsPerYear),"")</f>
        <v>8564.4835987127535</v>
      </c>
      <c r="J29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1565997.3663262348</v>
      </c>
      <c r="K290" s="31">
        <f ca="1">IF(PaymentSchedule[[#This Row],[PMT '#]]&lt;&gt;"",SUM(INDEX(PaymentSchedule[INTEREST],1,1):PaymentSchedule[[#This Row],[INTEREST]]),"")</f>
        <v>4405306.5112403771</v>
      </c>
    </row>
    <row r="291" spans="2:11" x14ac:dyDescent="0.45">
      <c r="B291" s="33">
        <f ca="1">IF(LoanIsGood,IF(ROW()-ROW(PaymentSchedule[[#Headers],[PMT '#]])&gt;ScheduledNumberOfPayments,"",ROW()-ROW(PaymentSchedule[[#Headers],[PMT '#]])),"")</f>
        <v>279</v>
      </c>
      <c r="C291" s="30">
        <f ca="1">IF(PaymentSchedule[[#This Row],[PMT '#]]&lt;&gt;"",EOMONTH(LoanStartDate,ROW(PaymentSchedule[[#This Row],[PMT '#]])-ROW(PaymentSchedule[[#Headers],[PMT '#]])-2)+DAY(LoanStartDate),"")</f>
        <v>53616</v>
      </c>
      <c r="D291" s="31">
        <f ca="1">IF(PaymentSchedule[[#This Row],[PMT '#]]&lt;&gt;"",IF(ROW()-ROW(PaymentSchedule[[#Headers],[BEGINNING BALANCE]])=1,LoanAmount,INDEX(PaymentSchedule[ENDING BALANCE],ROW()-ROW(PaymentSchedule[[#Headers],[BEGINNING BALANCE]])-1)),"")</f>
        <v>1565997.3663262348</v>
      </c>
      <c r="E291" s="31">
        <f ca="1">IF(PaymentSchedule[[#This Row],[PMT '#]]&lt;&gt;"",ScheduledPayment,"")</f>
        <v>23702.550880986142</v>
      </c>
      <c r="F29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1" s="31">
        <f ca="1">IF(PaymentSchedule[[#This Row],[PMT '#]]&lt;&gt;"",PaymentSchedule[[#This Row],[TOTAL PAYMENT]]-PaymentSchedule[[#This Row],[INTEREST]],"")</f>
        <v>15220.065146719036</v>
      </c>
      <c r="I291" s="31">
        <f ca="1">IF(PaymentSchedule[[#This Row],[PMT '#]]&lt;&gt;"",PaymentSchedule[[#This Row],[BEGINNING BALANCE]]*(InterestRate/PaymentsPerYear),"")</f>
        <v>8482.4857342671057</v>
      </c>
      <c r="J29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1550777.3011795157</v>
      </c>
      <c r="K291" s="31">
        <f ca="1">IF(PaymentSchedule[[#This Row],[PMT '#]]&lt;&gt;"",SUM(INDEX(PaymentSchedule[INTEREST],1,1):PaymentSchedule[[#This Row],[INTEREST]]),"")</f>
        <v>4413788.9969746443</v>
      </c>
    </row>
    <row r="292" spans="2:11" x14ac:dyDescent="0.45">
      <c r="B292" s="33">
        <f ca="1">IF(LoanIsGood,IF(ROW()-ROW(PaymentSchedule[[#Headers],[PMT '#]])&gt;ScheduledNumberOfPayments,"",ROW()-ROW(PaymentSchedule[[#Headers],[PMT '#]])),"")</f>
        <v>280</v>
      </c>
      <c r="C292" s="30">
        <f ca="1">IF(PaymentSchedule[[#This Row],[PMT '#]]&lt;&gt;"",EOMONTH(LoanStartDate,ROW(PaymentSchedule[[#This Row],[PMT '#]])-ROW(PaymentSchedule[[#Headers],[PMT '#]])-2)+DAY(LoanStartDate),"")</f>
        <v>53647</v>
      </c>
      <c r="D292" s="31">
        <f ca="1">IF(PaymentSchedule[[#This Row],[PMT '#]]&lt;&gt;"",IF(ROW()-ROW(PaymentSchedule[[#Headers],[BEGINNING BALANCE]])=1,LoanAmount,INDEX(PaymentSchedule[ENDING BALANCE],ROW()-ROW(PaymentSchedule[[#Headers],[BEGINNING BALANCE]])-1)),"")</f>
        <v>1550777.3011795157</v>
      </c>
      <c r="E292" s="31">
        <f ca="1">IF(PaymentSchedule[[#This Row],[PMT '#]]&lt;&gt;"",ScheduledPayment,"")</f>
        <v>23702.550880986142</v>
      </c>
      <c r="F29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2" s="31">
        <f ca="1">IF(PaymentSchedule[[#This Row],[PMT '#]]&lt;&gt;"",PaymentSchedule[[#This Row],[TOTAL PAYMENT]]-PaymentSchedule[[#This Row],[INTEREST]],"")</f>
        <v>15302.507166263766</v>
      </c>
      <c r="I292" s="31">
        <f ca="1">IF(PaymentSchedule[[#This Row],[PMT '#]]&lt;&gt;"",PaymentSchedule[[#This Row],[BEGINNING BALANCE]]*(InterestRate/PaymentsPerYear),"")</f>
        <v>8400.0437147223765</v>
      </c>
      <c r="J29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1535474.7940132518</v>
      </c>
      <c r="K292" s="31">
        <f ca="1">IF(PaymentSchedule[[#This Row],[PMT '#]]&lt;&gt;"",SUM(INDEX(PaymentSchedule[INTEREST],1,1):PaymentSchedule[[#This Row],[INTEREST]]),"")</f>
        <v>4422189.0406893669</v>
      </c>
    </row>
    <row r="293" spans="2:11" x14ac:dyDescent="0.45">
      <c r="B293" s="33">
        <f ca="1">IF(LoanIsGood,IF(ROW()-ROW(PaymentSchedule[[#Headers],[PMT '#]])&gt;ScheduledNumberOfPayments,"",ROW()-ROW(PaymentSchedule[[#Headers],[PMT '#]])),"")</f>
        <v>281</v>
      </c>
      <c r="C293" s="30">
        <f ca="1">IF(PaymentSchedule[[#This Row],[PMT '#]]&lt;&gt;"",EOMONTH(LoanStartDate,ROW(PaymentSchedule[[#This Row],[PMT '#]])-ROW(PaymentSchedule[[#Headers],[PMT '#]])-2)+DAY(LoanStartDate),"")</f>
        <v>53677</v>
      </c>
      <c r="D293" s="31">
        <f ca="1">IF(PaymentSchedule[[#This Row],[PMT '#]]&lt;&gt;"",IF(ROW()-ROW(PaymentSchedule[[#Headers],[BEGINNING BALANCE]])=1,LoanAmount,INDEX(PaymentSchedule[ENDING BALANCE],ROW()-ROW(PaymentSchedule[[#Headers],[BEGINNING BALANCE]])-1)),"")</f>
        <v>1535474.7940132518</v>
      </c>
      <c r="E293" s="31">
        <f ca="1">IF(PaymentSchedule[[#This Row],[PMT '#]]&lt;&gt;"",ScheduledPayment,"")</f>
        <v>23702.550880986142</v>
      </c>
      <c r="F29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3" s="31">
        <f ca="1">IF(PaymentSchedule[[#This Row],[PMT '#]]&lt;&gt;"",PaymentSchedule[[#This Row],[TOTAL PAYMENT]]-PaymentSchedule[[#This Row],[INTEREST]],"")</f>
        <v>15385.395746747694</v>
      </c>
      <c r="I293" s="31">
        <f ca="1">IF(PaymentSchedule[[#This Row],[PMT '#]]&lt;&gt;"",PaymentSchedule[[#This Row],[BEGINNING BALANCE]]*(InterestRate/PaymentsPerYear),"")</f>
        <v>8317.1551342384482</v>
      </c>
      <c r="J29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1520089.3982665041</v>
      </c>
      <c r="K293" s="31">
        <f ca="1">IF(PaymentSchedule[[#This Row],[PMT '#]]&lt;&gt;"",SUM(INDEX(PaymentSchedule[INTEREST],1,1):PaymentSchedule[[#This Row],[INTEREST]]),"")</f>
        <v>4430506.1958236052</v>
      </c>
    </row>
    <row r="294" spans="2:11" x14ac:dyDescent="0.45">
      <c r="B294" s="33">
        <f ca="1">IF(LoanIsGood,IF(ROW()-ROW(PaymentSchedule[[#Headers],[PMT '#]])&gt;ScheduledNumberOfPayments,"",ROW()-ROW(PaymentSchedule[[#Headers],[PMT '#]])),"")</f>
        <v>282</v>
      </c>
      <c r="C294" s="30">
        <f ca="1">IF(PaymentSchedule[[#This Row],[PMT '#]]&lt;&gt;"",EOMONTH(LoanStartDate,ROW(PaymentSchedule[[#This Row],[PMT '#]])-ROW(PaymentSchedule[[#Headers],[PMT '#]])-2)+DAY(LoanStartDate),"")</f>
        <v>53708</v>
      </c>
      <c r="D294" s="31">
        <f ca="1">IF(PaymentSchedule[[#This Row],[PMT '#]]&lt;&gt;"",IF(ROW()-ROW(PaymentSchedule[[#Headers],[BEGINNING BALANCE]])=1,LoanAmount,INDEX(PaymentSchedule[ENDING BALANCE],ROW()-ROW(PaymentSchedule[[#Headers],[BEGINNING BALANCE]])-1)),"")</f>
        <v>1520089.3982665041</v>
      </c>
      <c r="E294" s="31">
        <f ca="1">IF(PaymentSchedule[[#This Row],[PMT '#]]&lt;&gt;"",ScheduledPayment,"")</f>
        <v>23702.550880986142</v>
      </c>
      <c r="F29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4" s="31">
        <f ca="1">IF(PaymentSchedule[[#This Row],[PMT '#]]&lt;&gt;"",PaymentSchedule[[#This Row],[TOTAL PAYMENT]]-PaymentSchedule[[#This Row],[INTEREST]],"")</f>
        <v>15468.733307042578</v>
      </c>
      <c r="I294" s="31">
        <f ca="1">IF(PaymentSchedule[[#This Row],[PMT '#]]&lt;&gt;"",PaymentSchedule[[#This Row],[BEGINNING BALANCE]]*(InterestRate/PaymentsPerYear),"")</f>
        <v>8233.8175739435646</v>
      </c>
      <c r="J29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1504620.6649594614</v>
      </c>
      <c r="K294" s="31">
        <f ca="1">IF(PaymentSchedule[[#This Row],[PMT '#]]&lt;&gt;"",SUM(INDEX(PaymentSchedule[INTEREST],1,1):PaymentSchedule[[#This Row],[INTEREST]]),"")</f>
        <v>4438740.0133975483</v>
      </c>
    </row>
    <row r="295" spans="2:11" x14ac:dyDescent="0.45">
      <c r="B295" s="33">
        <f ca="1">IF(LoanIsGood,IF(ROW()-ROW(PaymentSchedule[[#Headers],[PMT '#]])&gt;ScheduledNumberOfPayments,"",ROW()-ROW(PaymentSchedule[[#Headers],[PMT '#]])),"")</f>
        <v>283</v>
      </c>
      <c r="C295" s="30">
        <f ca="1">IF(PaymentSchedule[[#This Row],[PMT '#]]&lt;&gt;"",EOMONTH(LoanStartDate,ROW(PaymentSchedule[[#This Row],[PMT '#]])-ROW(PaymentSchedule[[#Headers],[PMT '#]])-2)+DAY(LoanStartDate),"")</f>
        <v>53739</v>
      </c>
      <c r="D295" s="31">
        <f ca="1">IF(PaymentSchedule[[#This Row],[PMT '#]]&lt;&gt;"",IF(ROW()-ROW(PaymentSchedule[[#Headers],[BEGINNING BALANCE]])=1,LoanAmount,INDEX(PaymentSchedule[ENDING BALANCE],ROW()-ROW(PaymentSchedule[[#Headers],[BEGINNING BALANCE]])-1)),"")</f>
        <v>1504620.6649594614</v>
      </c>
      <c r="E295" s="31">
        <f ca="1">IF(PaymentSchedule[[#This Row],[PMT '#]]&lt;&gt;"",ScheduledPayment,"")</f>
        <v>23702.550880986142</v>
      </c>
      <c r="F29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5" s="31">
        <f ca="1">IF(PaymentSchedule[[#This Row],[PMT '#]]&lt;&gt;"",PaymentSchedule[[#This Row],[TOTAL PAYMENT]]-PaymentSchedule[[#This Row],[INTEREST]],"")</f>
        <v>15552.522279122393</v>
      </c>
      <c r="I295" s="31">
        <f ca="1">IF(PaymentSchedule[[#This Row],[PMT '#]]&lt;&gt;"",PaymentSchedule[[#This Row],[BEGINNING BALANCE]]*(InterestRate/PaymentsPerYear),"")</f>
        <v>8150.0286018637498</v>
      </c>
      <c r="J29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1489068.142680339</v>
      </c>
      <c r="K295" s="31">
        <f ca="1">IF(PaymentSchedule[[#This Row],[PMT '#]]&lt;&gt;"",SUM(INDEX(PaymentSchedule[INTEREST],1,1):PaymentSchedule[[#This Row],[INTEREST]]),"")</f>
        <v>4446890.0419994118</v>
      </c>
    </row>
    <row r="296" spans="2:11" x14ac:dyDescent="0.45">
      <c r="B296" s="33">
        <f ca="1">IF(LoanIsGood,IF(ROW()-ROW(PaymentSchedule[[#Headers],[PMT '#]])&gt;ScheduledNumberOfPayments,"",ROW()-ROW(PaymentSchedule[[#Headers],[PMT '#]])),"")</f>
        <v>284</v>
      </c>
      <c r="C296" s="30">
        <f ca="1">IF(PaymentSchedule[[#This Row],[PMT '#]]&lt;&gt;"",EOMONTH(LoanStartDate,ROW(PaymentSchedule[[#This Row],[PMT '#]])-ROW(PaymentSchedule[[#Headers],[PMT '#]])-2)+DAY(LoanStartDate),"")</f>
        <v>53767</v>
      </c>
      <c r="D296" s="31">
        <f ca="1">IF(PaymentSchedule[[#This Row],[PMT '#]]&lt;&gt;"",IF(ROW()-ROW(PaymentSchedule[[#Headers],[BEGINNING BALANCE]])=1,LoanAmount,INDEX(PaymentSchedule[ENDING BALANCE],ROW()-ROW(PaymentSchedule[[#Headers],[BEGINNING BALANCE]])-1)),"")</f>
        <v>1489068.142680339</v>
      </c>
      <c r="E296" s="31">
        <f ca="1">IF(PaymentSchedule[[#This Row],[PMT '#]]&lt;&gt;"",ScheduledPayment,"")</f>
        <v>23702.550880986142</v>
      </c>
      <c r="F29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6" s="31">
        <f ca="1">IF(PaymentSchedule[[#This Row],[PMT '#]]&lt;&gt;"",PaymentSchedule[[#This Row],[TOTAL PAYMENT]]-PaymentSchedule[[#This Row],[INTEREST]],"")</f>
        <v>15636.765108134307</v>
      </c>
      <c r="I296" s="31">
        <f ca="1">IF(PaymentSchedule[[#This Row],[PMT '#]]&lt;&gt;"",PaymentSchedule[[#This Row],[BEGINNING BALANCE]]*(InterestRate/PaymentsPerYear),"")</f>
        <v>8065.7857728518366</v>
      </c>
      <c r="J29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1473431.3775722047</v>
      </c>
      <c r="K296" s="31">
        <f ca="1">IF(PaymentSchedule[[#This Row],[PMT '#]]&lt;&gt;"",SUM(INDEX(PaymentSchedule[INTEREST],1,1):PaymentSchedule[[#This Row],[INTEREST]]),"")</f>
        <v>4454955.8277722634</v>
      </c>
    </row>
    <row r="297" spans="2:11" x14ac:dyDescent="0.45">
      <c r="B297" s="33">
        <f ca="1">IF(LoanIsGood,IF(ROW()-ROW(PaymentSchedule[[#Headers],[PMT '#]])&gt;ScheduledNumberOfPayments,"",ROW()-ROW(PaymentSchedule[[#Headers],[PMT '#]])),"")</f>
        <v>285</v>
      </c>
      <c r="C297" s="30">
        <f ca="1">IF(PaymentSchedule[[#This Row],[PMT '#]]&lt;&gt;"",EOMONTH(LoanStartDate,ROW(PaymentSchedule[[#This Row],[PMT '#]])-ROW(PaymentSchedule[[#Headers],[PMT '#]])-2)+DAY(LoanStartDate),"")</f>
        <v>53798</v>
      </c>
      <c r="D297" s="31">
        <f ca="1">IF(PaymentSchedule[[#This Row],[PMT '#]]&lt;&gt;"",IF(ROW()-ROW(PaymentSchedule[[#Headers],[BEGINNING BALANCE]])=1,LoanAmount,INDEX(PaymentSchedule[ENDING BALANCE],ROW()-ROW(PaymentSchedule[[#Headers],[BEGINNING BALANCE]])-1)),"")</f>
        <v>1473431.3775722047</v>
      </c>
      <c r="E297" s="31">
        <f ca="1">IF(PaymentSchedule[[#This Row],[PMT '#]]&lt;&gt;"",ScheduledPayment,"")</f>
        <v>23702.550880986142</v>
      </c>
      <c r="F29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7" s="31">
        <f ca="1">IF(PaymentSchedule[[#This Row],[PMT '#]]&lt;&gt;"",PaymentSchedule[[#This Row],[TOTAL PAYMENT]]-PaymentSchedule[[#This Row],[INTEREST]],"")</f>
        <v>15721.464252470032</v>
      </c>
      <c r="I297" s="31">
        <f ca="1">IF(PaymentSchedule[[#This Row],[PMT '#]]&lt;&gt;"",PaymentSchedule[[#This Row],[BEGINNING BALANCE]]*(InterestRate/PaymentsPerYear),"")</f>
        <v>7981.0866285161092</v>
      </c>
      <c r="J29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1457709.9133197346</v>
      </c>
      <c r="K297" s="31">
        <f ca="1">IF(PaymentSchedule[[#This Row],[PMT '#]]&lt;&gt;"",SUM(INDEX(PaymentSchedule[INTEREST],1,1):PaymentSchedule[[#This Row],[INTEREST]]),"")</f>
        <v>4462936.9144007796</v>
      </c>
    </row>
    <row r="298" spans="2:11" x14ac:dyDescent="0.45">
      <c r="B298" s="33">
        <f ca="1">IF(LoanIsGood,IF(ROW()-ROW(PaymentSchedule[[#Headers],[PMT '#]])&gt;ScheduledNumberOfPayments,"",ROW()-ROW(PaymentSchedule[[#Headers],[PMT '#]])),"")</f>
        <v>286</v>
      </c>
      <c r="C298" s="30">
        <f ca="1">IF(PaymentSchedule[[#This Row],[PMT '#]]&lt;&gt;"",EOMONTH(LoanStartDate,ROW(PaymentSchedule[[#This Row],[PMT '#]])-ROW(PaymentSchedule[[#Headers],[PMT '#]])-2)+DAY(LoanStartDate),"")</f>
        <v>53828</v>
      </c>
      <c r="D298" s="31">
        <f ca="1">IF(PaymentSchedule[[#This Row],[PMT '#]]&lt;&gt;"",IF(ROW()-ROW(PaymentSchedule[[#Headers],[BEGINNING BALANCE]])=1,LoanAmount,INDEX(PaymentSchedule[ENDING BALANCE],ROW()-ROW(PaymentSchedule[[#Headers],[BEGINNING BALANCE]])-1)),"")</f>
        <v>1457709.9133197346</v>
      </c>
      <c r="E298" s="31">
        <f ca="1">IF(PaymentSchedule[[#This Row],[PMT '#]]&lt;&gt;"",ScheduledPayment,"")</f>
        <v>23702.550880986142</v>
      </c>
      <c r="F29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8" s="31">
        <f ca="1">IF(PaymentSchedule[[#This Row],[PMT '#]]&lt;&gt;"",PaymentSchedule[[#This Row],[TOTAL PAYMENT]]-PaymentSchedule[[#This Row],[INTEREST]],"")</f>
        <v>15806.622183837579</v>
      </c>
      <c r="I298" s="31">
        <f ca="1">IF(PaymentSchedule[[#This Row],[PMT '#]]&lt;&gt;"",PaymentSchedule[[#This Row],[BEGINNING BALANCE]]*(InterestRate/PaymentsPerYear),"")</f>
        <v>7895.9286971485626</v>
      </c>
      <c r="J29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1441903.2911358969</v>
      </c>
      <c r="K298" s="31">
        <f ca="1">IF(PaymentSchedule[[#This Row],[PMT '#]]&lt;&gt;"",SUM(INDEX(PaymentSchedule[INTEREST],1,1):PaymentSchedule[[#This Row],[INTEREST]]),"")</f>
        <v>4470832.843097928</v>
      </c>
    </row>
    <row r="299" spans="2:11" x14ac:dyDescent="0.45">
      <c r="B299" s="33">
        <f ca="1">IF(LoanIsGood,IF(ROW()-ROW(PaymentSchedule[[#Headers],[PMT '#]])&gt;ScheduledNumberOfPayments,"",ROW()-ROW(PaymentSchedule[[#Headers],[PMT '#]])),"")</f>
        <v>287</v>
      </c>
      <c r="C299" s="30">
        <f ca="1">IF(PaymentSchedule[[#This Row],[PMT '#]]&lt;&gt;"",EOMONTH(LoanStartDate,ROW(PaymentSchedule[[#This Row],[PMT '#]])-ROW(PaymentSchedule[[#Headers],[PMT '#]])-2)+DAY(LoanStartDate),"")</f>
        <v>53859</v>
      </c>
      <c r="D299" s="31">
        <f ca="1">IF(PaymentSchedule[[#This Row],[PMT '#]]&lt;&gt;"",IF(ROW()-ROW(PaymentSchedule[[#Headers],[BEGINNING BALANCE]])=1,LoanAmount,INDEX(PaymentSchedule[ENDING BALANCE],ROW()-ROW(PaymentSchedule[[#Headers],[BEGINNING BALANCE]])-1)),"")</f>
        <v>1441903.2911358969</v>
      </c>
      <c r="E299" s="31">
        <f ca="1">IF(PaymentSchedule[[#This Row],[PMT '#]]&lt;&gt;"",ScheduledPayment,"")</f>
        <v>23702.550880986142</v>
      </c>
      <c r="F29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29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299" s="31">
        <f ca="1">IF(PaymentSchedule[[#This Row],[PMT '#]]&lt;&gt;"",PaymentSchedule[[#This Row],[TOTAL PAYMENT]]-PaymentSchedule[[#This Row],[INTEREST]],"")</f>
        <v>15892.241387333368</v>
      </c>
      <c r="I299" s="31">
        <f ca="1">IF(PaymentSchedule[[#This Row],[PMT '#]]&lt;&gt;"",PaymentSchedule[[#This Row],[BEGINNING BALANCE]]*(InterestRate/PaymentsPerYear),"")</f>
        <v>7810.309493652775</v>
      </c>
      <c r="J29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1426011.0497485637</v>
      </c>
      <c r="K299" s="31">
        <f ca="1">IF(PaymentSchedule[[#This Row],[PMT '#]]&lt;&gt;"",SUM(INDEX(PaymentSchedule[INTEREST],1,1):PaymentSchedule[[#This Row],[INTEREST]]),"")</f>
        <v>4478643.1525915805</v>
      </c>
    </row>
    <row r="300" spans="2:11" x14ac:dyDescent="0.45">
      <c r="B300" s="33">
        <f ca="1">IF(LoanIsGood,IF(ROW()-ROW(PaymentSchedule[[#Headers],[PMT '#]])&gt;ScheduledNumberOfPayments,"",ROW()-ROW(PaymentSchedule[[#Headers],[PMT '#]])),"")</f>
        <v>288</v>
      </c>
      <c r="C300" s="30">
        <f ca="1">IF(PaymentSchedule[[#This Row],[PMT '#]]&lt;&gt;"",EOMONTH(LoanStartDate,ROW(PaymentSchedule[[#This Row],[PMT '#]])-ROW(PaymentSchedule[[#Headers],[PMT '#]])-2)+DAY(LoanStartDate),"")</f>
        <v>53889</v>
      </c>
      <c r="D300" s="31">
        <f ca="1">IF(PaymentSchedule[[#This Row],[PMT '#]]&lt;&gt;"",IF(ROW()-ROW(PaymentSchedule[[#Headers],[BEGINNING BALANCE]])=1,LoanAmount,INDEX(PaymentSchedule[ENDING BALANCE],ROW()-ROW(PaymentSchedule[[#Headers],[BEGINNING BALANCE]])-1)),"")</f>
        <v>1426011.0497485637</v>
      </c>
      <c r="E300" s="31">
        <f ca="1">IF(PaymentSchedule[[#This Row],[PMT '#]]&lt;&gt;"",ScheduledPayment,"")</f>
        <v>23702.550880986142</v>
      </c>
      <c r="F30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0" s="31">
        <f ca="1">IF(PaymentSchedule[[#This Row],[PMT '#]]&lt;&gt;"",PaymentSchedule[[#This Row],[TOTAL PAYMENT]]-PaymentSchedule[[#This Row],[INTEREST]],"")</f>
        <v>15978.324361514755</v>
      </c>
      <c r="I300" s="31">
        <f ca="1">IF(PaymentSchedule[[#This Row],[PMT '#]]&lt;&gt;"",PaymentSchedule[[#This Row],[BEGINNING BALANCE]]*(InterestRate/PaymentsPerYear),"")</f>
        <v>7724.2265194713864</v>
      </c>
      <c r="J30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1410032.7253870489</v>
      </c>
      <c r="K300" s="31">
        <f ca="1">IF(PaymentSchedule[[#This Row],[PMT '#]]&lt;&gt;"",SUM(INDEX(PaymentSchedule[INTEREST],1,1):PaymentSchedule[[#This Row],[INTEREST]]),"")</f>
        <v>4486367.3791110516</v>
      </c>
    </row>
    <row r="301" spans="2:11" x14ac:dyDescent="0.45">
      <c r="B301" s="33">
        <f ca="1">IF(LoanIsGood,IF(ROW()-ROW(PaymentSchedule[[#Headers],[PMT '#]])&gt;ScheduledNumberOfPayments,"",ROW()-ROW(PaymentSchedule[[#Headers],[PMT '#]])),"")</f>
        <v>289</v>
      </c>
      <c r="C301" s="30">
        <f ca="1">IF(PaymentSchedule[[#This Row],[PMT '#]]&lt;&gt;"",EOMONTH(LoanStartDate,ROW(PaymentSchedule[[#This Row],[PMT '#]])-ROW(PaymentSchedule[[#Headers],[PMT '#]])-2)+DAY(LoanStartDate),"")</f>
        <v>53920</v>
      </c>
      <c r="D301" s="31">
        <f ca="1">IF(PaymentSchedule[[#This Row],[PMT '#]]&lt;&gt;"",IF(ROW()-ROW(PaymentSchedule[[#Headers],[BEGINNING BALANCE]])=1,LoanAmount,INDEX(PaymentSchedule[ENDING BALANCE],ROW()-ROW(PaymentSchedule[[#Headers],[BEGINNING BALANCE]])-1)),"")</f>
        <v>1410032.7253870489</v>
      </c>
      <c r="E301" s="31">
        <f ca="1">IF(PaymentSchedule[[#This Row],[PMT '#]]&lt;&gt;"",ScheduledPayment,"")</f>
        <v>23702.550880986142</v>
      </c>
      <c r="F30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1" s="31">
        <f ca="1">IF(PaymentSchedule[[#This Row],[PMT '#]]&lt;&gt;"",PaymentSchedule[[#This Row],[TOTAL PAYMENT]]-PaymentSchedule[[#This Row],[INTEREST]],"")</f>
        <v>16064.873618472961</v>
      </c>
      <c r="I301" s="31">
        <f ca="1">IF(PaymentSchedule[[#This Row],[PMT '#]]&lt;&gt;"",PaymentSchedule[[#This Row],[BEGINNING BALANCE]]*(InterestRate/PaymentsPerYear),"")</f>
        <v>7637.6772625131816</v>
      </c>
      <c r="J30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1393967.8517685758</v>
      </c>
      <c r="K301" s="31">
        <f ca="1">IF(PaymentSchedule[[#This Row],[PMT '#]]&lt;&gt;"",SUM(INDEX(PaymentSchedule[INTEREST],1,1):PaymentSchedule[[#This Row],[INTEREST]]),"")</f>
        <v>4494005.0563735645</v>
      </c>
    </row>
    <row r="302" spans="2:11" x14ac:dyDescent="0.45">
      <c r="B302" s="33">
        <f ca="1">IF(LoanIsGood,IF(ROW()-ROW(PaymentSchedule[[#Headers],[PMT '#]])&gt;ScheduledNumberOfPayments,"",ROW()-ROW(PaymentSchedule[[#Headers],[PMT '#]])),"")</f>
        <v>290</v>
      </c>
      <c r="C302" s="30">
        <f ca="1">IF(PaymentSchedule[[#This Row],[PMT '#]]&lt;&gt;"",EOMONTH(LoanStartDate,ROW(PaymentSchedule[[#This Row],[PMT '#]])-ROW(PaymentSchedule[[#Headers],[PMT '#]])-2)+DAY(LoanStartDate),"")</f>
        <v>53951</v>
      </c>
      <c r="D302" s="31">
        <f ca="1">IF(PaymentSchedule[[#This Row],[PMT '#]]&lt;&gt;"",IF(ROW()-ROW(PaymentSchedule[[#Headers],[BEGINNING BALANCE]])=1,LoanAmount,INDEX(PaymentSchedule[ENDING BALANCE],ROW()-ROW(PaymentSchedule[[#Headers],[BEGINNING BALANCE]])-1)),"")</f>
        <v>1393967.8517685758</v>
      </c>
      <c r="E302" s="31">
        <f ca="1">IF(PaymentSchedule[[#This Row],[PMT '#]]&lt;&gt;"",ScheduledPayment,"")</f>
        <v>23702.550880986142</v>
      </c>
      <c r="F30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2" s="31">
        <f ca="1">IF(PaymentSchedule[[#This Row],[PMT '#]]&lt;&gt;"",PaymentSchedule[[#This Row],[TOTAL PAYMENT]]-PaymentSchedule[[#This Row],[INTEREST]],"")</f>
        <v>16151.891683906357</v>
      </c>
      <c r="I302" s="31">
        <f ca="1">IF(PaymentSchedule[[#This Row],[PMT '#]]&lt;&gt;"",PaymentSchedule[[#This Row],[BEGINNING BALANCE]]*(InterestRate/PaymentsPerYear),"")</f>
        <v>7550.6591970797863</v>
      </c>
      <c r="J30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1377815.9600846695</v>
      </c>
      <c r="K302" s="31">
        <f ca="1">IF(PaymentSchedule[[#This Row],[PMT '#]]&lt;&gt;"",SUM(INDEX(PaymentSchedule[INTEREST],1,1):PaymentSchedule[[#This Row],[INTEREST]]),"")</f>
        <v>4501555.7155706445</v>
      </c>
    </row>
    <row r="303" spans="2:11" x14ac:dyDescent="0.45">
      <c r="B303" s="33">
        <f ca="1">IF(LoanIsGood,IF(ROW()-ROW(PaymentSchedule[[#Headers],[PMT '#]])&gt;ScheduledNumberOfPayments,"",ROW()-ROW(PaymentSchedule[[#Headers],[PMT '#]])),"")</f>
        <v>291</v>
      </c>
      <c r="C303" s="30">
        <f ca="1">IF(PaymentSchedule[[#This Row],[PMT '#]]&lt;&gt;"",EOMONTH(LoanStartDate,ROW(PaymentSchedule[[#This Row],[PMT '#]])-ROW(PaymentSchedule[[#Headers],[PMT '#]])-2)+DAY(LoanStartDate),"")</f>
        <v>53981</v>
      </c>
      <c r="D303" s="31">
        <f ca="1">IF(PaymentSchedule[[#This Row],[PMT '#]]&lt;&gt;"",IF(ROW()-ROW(PaymentSchedule[[#Headers],[BEGINNING BALANCE]])=1,LoanAmount,INDEX(PaymentSchedule[ENDING BALANCE],ROW()-ROW(PaymentSchedule[[#Headers],[BEGINNING BALANCE]])-1)),"")</f>
        <v>1377815.9600846695</v>
      </c>
      <c r="E303" s="31">
        <f ca="1">IF(PaymentSchedule[[#This Row],[PMT '#]]&lt;&gt;"",ScheduledPayment,"")</f>
        <v>23702.550880986142</v>
      </c>
      <c r="F30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3" s="31">
        <f ca="1">IF(PaymentSchedule[[#This Row],[PMT '#]]&lt;&gt;"",PaymentSchedule[[#This Row],[TOTAL PAYMENT]]-PaymentSchedule[[#This Row],[INTEREST]],"")</f>
        <v>16239.381097194182</v>
      </c>
      <c r="I303" s="31">
        <f ca="1">IF(PaymentSchedule[[#This Row],[PMT '#]]&lt;&gt;"",PaymentSchedule[[#This Row],[BEGINNING BALANCE]]*(InterestRate/PaymentsPerYear),"")</f>
        <v>7463.1697837919601</v>
      </c>
      <c r="J30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1361576.5789874753</v>
      </c>
      <c r="K303" s="31">
        <f ca="1">IF(PaymentSchedule[[#This Row],[PMT '#]]&lt;&gt;"",SUM(INDEX(PaymentSchedule[INTEREST],1,1):PaymentSchedule[[#This Row],[INTEREST]]),"")</f>
        <v>4509018.885354436</v>
      </c>
    </row>
    <row r="304" spans="2:11" x14ac:dyDescent="0.45">
      <c r="B304" s="33">
        <f ca="1">IF(LoanIsGood,IF(ROW()-ROW(PaymentSchedule[[#Headers],[PMT '#]])&gt;ScheduledNumberOfPayments,"",ROW()-ROW(PaymentSchedule[[#Headers],[PMT '#]])),"")</f>
        <v>292</v>
      </c>
      <c r="C304" s="30">
        <f ca="1">IF(PaymentSchedule[[#This Row],[PMT '#]]&lt;&gt;"",EOMONTH(LoanStartDate,ROW(PaymentSchedule[[#This Row],[PMT '#]])-ROW(PaymentSchedule[[#Headers],[PMT '#]])-2)+DAY(LoanStartDate),"")</f>
        <v>54012</v>
      </c>
      <c r="D304" s="31">
        <f ca="1">IF(PaymentSchedule[[#This Row],[PMT '#]]&lt;&gt;"",IF(ROW()-ROW(PaymentSchedule[[#Headers],[BEGINNING BALANCE]])=1,LoanAmount,INDEX(PaymentSchedule[ENDING BALANCE],ROW()-ROW(PaymentSchedule[[#Headers],[BEGINNING BALANCE]])-1)),"")</f>
        <v>1361576.5789874753</v>
      </c>
      <c r="E304" s="31">
        <f ca="1">IF(PaymentSchedule[[#This Row],[PMT '#]]&lt;&gt;"",ScheduledPayment,"")</f>
        <v>23702.550880986142</v>
      </c>
      <c r="F30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4" s="31">
        <f ca="1">IF(PaymentSchedule[[#This Row],[PMT '#]]&lt;&gt;"",PaymentSchedule[[#This Row],[TOTAL PAYMENT]]-PaymentSchedule[[#This Row],[INTEREST]],"")</f>
        <v>16327.344411470651</v>
      </c>
      <c r="I304" s="31">
        <f ca="1">IF(PaymentSchedule[[#This Row],[PMT '#]]&lt;&gt;"",PaymentSchedule[[#This Row],[BEGINNING BALANCE]]*(InterestRate/PaymentsPerYear),"")</f>
        <v>7375.2064695154913</v>
      </c>
      <c r="J30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1345249.2345760046</v>
      </c>
      <c r="K304" s="31">
        <f ca="1">IF(PaymentSchedule[[#This Row],[PMT '#]]&lt;&gt;"",SUM(INDEX(PaymentSchedule[INTEREST],1,1):PaymentSchedule[[#This Row],[INTEREST]]),"")</f>
        <v>4516394.0918239513</v>
      </c>
    </row>
    <row r="305" spans="2:11" x14ac:dyDescent="0.45">
      <c r="B305" s="33">
        <f ca="1">IF(LoanIsGood,IF(ROW()-ROW(PaymentSchedule[[#Headers],[PMT '#]])&gt;ScheduledNumberOfPayments,"",ROW()-ROW(PaymentSchedule[[#Headers],[PMT '#]])),"")</f>
        <v>293</v>
      </c>
      <c r="C305" s="30">
        <f ca="1">IF(PaymentSchedule[[#This Row],[PMT '#]]&lt;&gt;"",EOMONTH(LoanStartDate,ROW(PaymentSchedule[[#This Row],[PMT '#]])-ROW(PaymentSchedule[[#Headers],[PMT '#]])-2)+DAY(LoanStartDate),"")</f>
        <v>54042</v>
      </c>
      <c r="D305" s="31">
        <f ca="1">IF(PaymentSchedule[[#This Row],[PMT '#]]&lt;&gt;"",IF(ROW()-ROW(PaymentSchedule[[#Headers],[BEGINNING BALANCE]])=1,LoanAmount,INDEX(PaymentSchedule[ENDING BALANCE],ROW()-ROW(PaymentSchedule[[#Headers],[BEGINNING BALANCE]])-1)),"")</f>
        <v>1345249.2345760046</v>
      </c>
      <c r="E305" s="31">
        <f ca="1">IF(PaymentSchedule[[#This Row],[PMT '#]]&lt;&gt;"",ScheduledPayment,"")</f>
        <v>23702.550880986142</v>
      </c>
      <c r="F30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5" s="31">
        <f ca="1">IF(PaymentSchedule[[#This Row],[PMT '#]]&lt;&gt;"",PaymentSchedule[[#This Row],[TOTAL PAYMENT]]-PaymentSchedule[[#This Row],[INTEREST]],"")</f>
        <v>16415.784193699452</v>
      </c>
      <c r="I305" s="31">
        <f ca="1">IF(PaymentSchedule[[#This Row],[PMT '#]]&lt;&gt;"",PaymentSchedule[[#This Row],[BEGINNING BALANCE]]*(InterestRate/PaymentsPerYear),"")</f>
        <v>7286.7666872866912</v>
      </c>
      <c r="J30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1328833.4503823051</v>
      </c>
      <c r="K305" s="31">
        <f ca="1">IF(PaymentSchedule[[#This Row],[PMT '#]]&lt;&gt;"",SUM(INDEX(PaymentSchedule[INTEREST],1,1):PaymentSchedule[[#This Row],[INTEREST]]),"")</f>
        <v>4523680.8585112384</v>
      </c>
    </row>
    <row r="306" spans="2:11" x14ac:dyDescent="0.45">
      <c r="B306" s="33">
        <f ca="1">IF(LoanIsGood,IF(ROW()-ROW(PaymentSchedule[[#Headers],[PMT '#]])&gt;ScheduledNumberOfPayments,"",ROW()-ROW(PaymentSchedule[[#Headers],[PMT '#]])),"")</f>
        <v>294</v>
      </c>
      <c r="C306" s="30">
        <f ca="1">IF(PaymentSchedule[[#This Row],[PMT '#]]&lt;&gt;"",EOMONTH(LoanStartDate,ROW(PaymentSchedule[[#This Row],[PMT '#]])-ROW(PaymentSchedule[[#Headers],[PMT '#]])-2)+DAY(LoanStartDate),"")</f>
        <v>54073</v>
      </c>
      <c r="D306" s="31">
        <f ca="1">IF(PaymentSchedule[[#This Row],[PMT '#]]&lt;&gt;"",IF(ROW()-ROW(PaymentSchedule[[#Headers],[BEGINNING BALANCE]])=1,LoanAmount,INDEX(PaymentSchedule[ENDING BALANCE],ROW()-ROW(PaymentSchedule[[#Headers],[BEGINNING BALANCE]])-1)),"")</f>
        <v>1328833.4503823051</v>
      </c>
      <c r="E306" s="31">
        <f ca="1">IF(PaymentSchedule[[#This Row],[PMT '#]]&lt;&gt;"",ScheduledPayment,"")</f>
        <v>23702.550880986142</v>
      </c>
      <c r="F30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6" s="31">
        <f ca="1">IF(PaymentSchedule[[#This Row],[PMT '#]]&lt;&gt;"",PaymentSchedule[[#This Row],[TOTAL PAYMENT]]-PaymentSchedule[[#This Row],[INTEREST]],"")</f>
        <v>16504.703024748655</v>
      </c>
      <c r="I306" s="31">
        <f ca="1">IF(PaymentSchedule[[#This Row],[PMT '#]]&lt;&gt;"",PaymentSchedule[[#This Row],[BEGINNING BALANCE]]*(InterestRate/PaymentsPerYear),"")</f>
        <v>7197.8478562374858</v>
      </c>
      <c r="J30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1312328.7473575564</v>
      </c>
      <c r="K306" s="31">
        <f ca="1">IF(PaymentSchedule[[#This Row],[PMT '#]]&lt;&gt;"",SUM(INDEX(PaymentSchedule[INTEREST],1,1):PaymentSchedule[[#This Row],[INTEREST]]),"")</f>
        <v>4530878.7063674759</v>
      </c>
    </row>
    <row r="307" spans="2:11" x14ac:dyDescent="0.45">
      <c r="B307" s="33">
        <f ca="1">IF(LoanIsGood,IF(ROW()-ROW(PaymentSchedule[[#Headers],[PMT '#]])&gt;ScheduledNumberOfPayments,"",ROW()-ROW(PaymentSchedule[[#Headers],[PMT '#]])),"")</f>
        <v>295</v>
      </c>
      <c r="C307" s="30">
        <f ca="1">IF(PaymentSchedule[[#This Row],[PMT '#]]&lt;&gt;"",EOMONTH(LoanStartDate,ROW(PaymentSchedule[[#This Row],[PMT '#]])-ROW(PaymentSchedule[[#Headers],[PMT '#]])-2)+DAY(LoanStartDate),"")</f>
        <v>54104</v>
      </c>
      <c r="D307" s="31">
        <f ca="1">IF(PaymentSchedule[[#This Row],[PMT '#]]&lt;&gt;"",IF(ROW()-ROW(PaymentSchedule[[#Headers],[BEGINNING BALANCE]])=1,LoanAmount,INDEX(PaymentSchedule[ENDING BALANCE],ROW()-ROW(PaymentSchedule[[#Headers],[BEGINNING BALANCE]])-1)),"")</f>
        <v>1312328.7473575564</v>
      </c>
      <c r="E307" s="31">
        <f ca="1">IF(PaymentSchedule[[#This Row],[PMT '#]]&lt;&gt;"",ScheduledPayment,"")</f>
        <v>23702.550880986142</v>
      </c>
      <c r="F30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7" s="31">
        <f ca="1">IF(PaymentSchedule[[#This Row],[PMT '#]]&lt;&gt;"",PaymentSchedule[[#This Row],[TOTAL PAYMENT]]-PaymentSchedule[[#This Row],[INTEREST]],"")</f>
        <v>16594.103499466044</v>
      </c>
      <c r="I307" s="31">
        <f ca="1">IF(PaymentSchedule[[#This Row],[PMT '#]]&lt;&gt;"",PaymentSchedule[[#This Row],[BEGINNING BALANCE]]*(InterestRate/PaymentsPerYear),"")</f>
        <v>7108.4473815200972</v>
      </c>
      <c r="J30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1295734.6438580903</v>
      </c>
      <c r="K307" s="31">
        <f ca="1">IF(PaymentSchedule[[#This Row],[PMT '#]]&lt;&gt;"",SUM(INDEX(PaymentSchedule[INTEREST],1,1):PaymentSchedule[[#This Row],[INTEREST]]),"")</f>
        <v>4537987.1537489956</v>
      </c>
    </row>
    <row r="308" spans="2:11" x14ac:dyDescent="0.45">
      <c r="B308" s="33">
        <f ca="1">IF(LoanIsGood,IF(ROW()-ROW(PaymentSchedule[[#Headers],[PMT '#]])&gt;ScheduledNumberOfPayments,"",ROW()-ROW(PaymentSchedule[[#Headers],[PMT '#]])),"")</f>
        <v>296</v>
      </c>
      <c r="C308" s="30">
        <f ca="1">IF(PaymentSchedule[[#This Row],[PMT '#]]&lt;&gt;"",EOMONTH(LoanStartDate,ROW(PaymentSchedule[[#This Row],[PMT '#]])-ROW(PaymentSchedule[[#Headers],[PMT '#]])-2)+DAY(LoanStartDate),"")</f>
        <v>54133</v>
      </c>
      <c r="D308" s="31">
        <f ca="1">IF(PaymentSchedule[[#This Row],[PMT '#]]&lt;&gt;"",IF(ROW()-ROW(PaymentSchedule[[#Headers],[BEGINNING BALANCE]])=1,LoanAmount,INDEX(PaymentSchedule[ENDING BALANCE],ROW()-ROW(PaymentSchedule[[#Headers],[BEGINNING BALANCE]])-1)),"")</f>
        <v>1295734.6438580903</v>
      </c>
      <c r="E308" s="31">
        <f ca="1">IF(PaymentSchedule[[#This Row],[PMT '#]]&lt;&gt;"",ScheduledPayment,"")</f>
        <v>23702.550880986142</v>
      </c>
      <c r="F30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8" s="31">
        <f ca="1">IF(PaymentSchedule[[#This Row],[PMT '#]]&lt;&gt;"",PaymentSchedule[[#This Row],[TOTAL PAYMENT]]-PaymentSchedule[[#This Row],[INTEREST]],"")</f>
        <v>16683.98822675482</v>
      </c>
      <c r="I308" s="31">
        <f ca="1">IF(PaymentSchedule[[#This Row],[PMT '#]]&lt;&gt;"",PaymentSchedule[[#This Row],[BEGINNING BALANCE]]*(InterestRate/PaymentsPerYear),"")</f>
        <v>7018.562654231323</v>
      </c>
      <c r="J30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1279050.6556313355</v>
      </c>
      <c r="K308" s="31">
        <f ca="1">IF(PaymentSchedule[[#This Row],[PMT '#]]&lt;&gt;"",SUM(INDEX(PaymentSchedule[INTEREST],1,1):PaymentSchedule[[#This Row],[INTEREST]]),"")</f>
        <v>4545005.7164032273</v>
      </c>
    </row>
    <row r="309" spans="2:11" x14ac:dyDescent="0.45">
      <c r="B309" s="33">
        <f ca="1">IF(LoanIsGood,IF(ROW()-ROW(PaymentSchedule[[#Headers],[PMT '#]])&gt;ScheduledNumberOfPayments,"",ROW()-ROW(PaymentSchedule[[#Headers],[PMT '#]])),"")</f>
        <v>297</v>
      </c>
      <c r="C309" s="30">
        <f ca="1">IF(PaymentSchedule[[#This Row],[PMT '#]]&lt;&gt;"",EOMONTH(LoanStartDate,ROW(PaymentSchedule[[#This Row],[PMT '#]])-ROW(PaymentSchedule[[#Headers],[PMT '#]])-2)+DAY(LoanStartDate),"")</f>
        <v>54164</v>
      </c>
      <c r="D309" s="31">
        <f ca="1">IF(PaymentSchedule[[#This Row],[PMT '#]]&lt;&gt;"",IF(ROW()-ROW(PaymentSchedule[[#Headers],[BEGINNING BALANCE]])=1,LoanAmount,INDEX(PaymentSchedule[ENDING BALANCE],ROW()-ROW(PaymentSchedule[[#Headers],[BEGINNING BALANCE]])-1)),"")</f>
        <v>1279050.6556313355</v>
      </c>
      <c r="E309" s="31">
        <f ca="1">IF(PaymentSchedule[[#This Row],[PMT '#]]&lt;&gt;"",ScheduledPayment,"")</f>
        <v>23702.550880986142</v>
      </c>
      <c r="F30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0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09" s="31">
        <f ca="1">IF(PaymentSchedule[[#This Row],[PMT '#]]&lt;&gt;"",PaymentSchedule[[#This Row],[TOTAL PAYMENT]]-PaymentSchedule[[#This Row],[INTEREST]],"")</f>
        <v>16774.35982964974</v>
      </c>
      <c r="I309" s="31">
        <f ca="1">IF(PaymentSchedule[[#This Row],[PMT '#]]&lt;&gt;"",PaymentSchedule[[#This Row],[BEGINNING BALANCE]]*(InterestRate/PaymentsPerYear),"")</f>
        <v>6928.191051336401</v>
      </c>
      <c r="J30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1262276.2958016857</v>
      </c>
      <c r="K309" s="31">
        <f ca="1">IF(PaymentSchedule[[#This Row],[PMT '#]]&lt;&gt;"",SUM(INDEX(PaymentSchedule[INTEREST],1,1):PaymentSchedule[[#This Row],[INTEREST]]),"")</f>
        <v>4551933.9074545633</v>
      </c>
    </row>
    <row r="310" spans="2:11" x14ac:dyDescent="0.45">
      <c r="B310" s="33">
        <f ca="1">IF(LoanIsGood,IF(ROW()-ROW(PaymentSchedule[[#Headers],[PMT '#]])&gt;ScheduledNumberOfPayments,"",ROW()-ROW(PaymentSchedule[[#Headers],[PMT '#]])),"")</f>
        <v>298</v>
      </c>
      <c r="C310" s="30">
        <f ca="1">IF(PaymentSchedule[[#This Row],[PMT '#]]&lt;&gt;"",EOMONTH(LoanStartDate,ROW(PaymentSchedule[[#This Row],[PMT '#]])-ROW(PaymentSchedule[[#Headers],[PMT '#]])-2)+DAY(LoanStartDate),"")</f>
        <v>54194</v>
      </c>
      <c r="D310" s="31">
        <f ca="1">IF(PaymentSchedule[[#This Row],[PMT '#]]&lt;&gt;"",IF(ROW()-ROW(PaymentSchedule[[#Headers],[BEGINNING BALANCE]])=1,LoanAmount,INDEX(PaymentSchedule[ENDING BALANCE],ROW()-ROW(PaymentSchedule[[#Headers],[BEGINNING BALANCE]])-1)),"")</f>
        <v>1262276.2958016857</v>
      </c>
      <c r="E310" s="31">
        <f ca="1">IF(PaymentSchedule[[#This Row],[PMT '#]]&lt;&gt;"",ScheduledPayment,"")</f>
        <v>23702.550880986142</v>
      </c>
      <c r="F31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0" s="31">
        <f ca="1">IF(PaymentSchedule[[#This Row],[PMT '#]]&lt;&gt;"",PaymentSchedule[[#This Row],[TOTAL PAYMENT]]-PaymentSchedule[[#This Row],[INTEREST]],"")</f>
        <v>16865.220945393678</v>
      </c>
      <c r="I310" s="31">
        <f ca="1">IF(PaymentSchedule[[#This Row],[PMT '#]]&lt;&gt;"",PaymentSchedule[[#This Row],[BEGINNING BALANCE]]*(InterestRate/PaymentsPerYear),"")</f>
        <v>6837.3299355924646</v>
      </c>
      <c r="J31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1245411.074856292</v>
      </c>
      <c r="K310" s="31">
        <f ca="1">IF(PaymentSchedule[[#This Row],[PMT '#]]&lt;&gt;"",SUM(INDEX(PaymentSchedule[INTEREST],1,1):PaymentSchedule[[#This Row],[INTEREST]]),"")</f>
        <v>4558771.2373901559</v>
      </c>
    </row>
    <row r="311" spans="2:11" x14ac:dyDescent="0.45">
      <c r="B311" s="33">
        <f ca="1">IF(LoanIsGood,IF(ROW()-ROW(PaymentSchedule[[#Headers],[PMT '#]])&gt;ScheduledNumberOfPayments,"",ROW()-ROW(PaymentSchedule[[#Headers],[PMT '#]])),"")</f>
        <v>299</v>
      </c>
      <c r="C311" s="30">
        <f ca="1">IF(PaymentSchedule[[#This Row],[PMT '#]]&lt;&gt;"",EOMONTH(LoanStartDate,ROW(PaymentSchedule[[#This Row],[PMT '#]])-ROW(PaymentSchedule[[#Headers],[PMT '#]])-2)+DAY(LoanStartDate),"")</f>
        <v>54225</v>
      </c>
      <c r="D311" s="31">
        <f ca="1">IF(PaymentSchedule[[#This Row],[PMT '#]]&lt;&gt;"",IF(ROW()-ROW(PaymentSchedule[[#Headers],[BEGINNING BALANCE]])=1,LoanAmount,INDEX(PaymentSchedule[ENDING BALANCE],ROW()-ROW(PaymentSchedule[[#Headers],[BEGINNING BALANCE]])-1)),"")</f>
        <v>1245411.074856292</v>
      </c>
      <c r="E311" s="31">
        <f ca="1">IF(PaymentSchedule[[#This Row],[PMT '#]]&lt;&gt;"",ScheduledPayment,"")</f>
        <v>23702.550880986142</v>
      </c>
      <c r="F31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1" s="31">
        <f ca="1">IF(PaymentSchedule[[#This Row],[PMT '#]]&lt;&gt;"",PaymentSchedule[[#This Row],[TOTAL PAYMENT]]-PaymentSchedule[[#This Row],[INTEREST]],"")</f>
        <v>16956.57422551456</v>
      </c>
      <c r="I311" s="31">
        <f ca="1">IF(PaymentSchedule[[#This Row],[PMT '#]]&lt;&gt;"",PaymentSchedule[[#This Row],[BEGINNING BALANCE]]*(InterestRate/PaymentsPerYear),"")</f>
        <v>6745.9766554715816</v>
      </c>
      <c r="J31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1228454.5006307773</v>
      </c>
      <c r="K311" s="31">
        <f ca="1">IF(PaymentSchedule[[#This Row],[PMT '#]]&lt;&gt;"",SUM(INDEX(PaymentSchedule[INTEREST],1,1):PaymentSchedule[[#This Row],[INTEREST]]),"")</f>
        <v>4565517.214045627</v>
      </c>
    </row>
    <row r="312" spans="2:11" x14ac:dyDescent="0.45">
      <c r="B312" s="33">
        <f ca="1">IF(LoanIsGood,IF(ROW()-ROW(PaymentSchedule[[#Headers],[PMT '#]])&gt;ScheduledNumberOfPayments,"",ROW()-ROW(PaymentSchedule[[#Headers],[PMT '#]])),"")</f>
        <v>300</v>
      </c>
      <c r="C312" s="30">
        <f ca="1">IF(PaymentSchedule[[#This Row],[PMT '#]]&lt;&gt;"",EOMONTH(LoanStartDate,ROW(PaymentSchedule[[#This Row],[PMT '#]])-ROW(PaymentSchedule[[#Headers],[PMT '#]])-2)+DAY(LoanStartDate),"")</f>
        <v>54255</v>
      </c>
      <c r="D312" s="31">
        <f ca="1">IF(PaymentSchedule[[#This Row],[PMT '#]]&lt;&gt;"",IF(ROW()-ROW(PaymentSchedule[[#Headers],[BEGINNING BALANCE]])=1,LoanAmount,INDEX(PaymentSchedule[ENDING BALANCE],ROW()-ROW(PaymentSchedule[[#Headers],[BEGINNING BALANCE]])-1)),"")</f>
        <v>1228454.5006307773</v>
      </c>
      <c r="E312" s="31">
        <f ca="1">IF(PaymentSchedule[[#This Row],[PMT '#]]&lt;&gt;"",ScheduledPayment,"")</f>
        <v>23702.550880986142</v>
      </c>
      <c r="F31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2" s="31">
        <f ca="1">IF(PaymentSchedule[[#This Row],[PMT '#]]&lt;&gt;"",PaymentSchedule[[#This Row],[TOTAL PAYMENT]]-PaymentSchedule[[#This Row],[INTEREST]],"")</f>
        <v>17048.422335902764</v>
      </c>
      <c r="I312" s="31">
        <f ca="1">IF(PaymentSchedule[[#This Row],[PMT '#]]&lt;&gt;"",PaymentSchedule[[#This Row],[BEGINNING BALANCE]]*(InterestRate/PaymentsPerYear),"")</f>
        <v>6654.1285450833775</v>
      </c>
      <c r="J31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1211406.0782948746</v>
      </c>
      <c r="K312" s="31">
        <f ca="1">IF(PaymentSchedule[[#This Row],[PMT '#]]&lt;&gt;"",SUM(INDEX(PaymentSchedule[INTEREST],1,1):PaymentSchedule[[#This Row],[INTEREST]]),"")</f>
        <v>4572171.3425907101</v>
      </c>
    </row>
    <row r="313" spans="2:11" x14ac:dyDescent="0.45">
      <c r="B313" s="33">
        <f ca="1">IF(LoanIsGood,IF(ROW()-ROW(PaymentSchedule[[#Headers],[PMT '#]])&gt;ScheduledNumberOfPayments,"",ROW()-ROW(PaymentSchedule[[#Headers],[PMT '#]])),"")</f>
        <v>301</v>
      </c>
      <c r="C313" s="30">
        <f ca="1">IF(PaymentSchedule[[#This Row],[PMT '#]]&lt;&gt;"",EOMONTH(LoanStartDate,ROW(PaymentSchedule[[#This Row],[PMT '#]])-ROW(PaymentSchedule[[#Headers],[PMT '#]])-2)+DAY(LoanStartDate),"")</f>
        <v>54286</v>
      </c>
      <c r="D313" s="31">
        <f ca="1">IF(PaymentSchedule[[#This Row],[PMT '#]]&lt;&gt;"",IF(ROW()-ROW(PaymentSchedule[[#Headers],[BEGINNING BALANCE]])=1,LoanAmount,INDEX(PaymentSchedule[ENDING BALANCE],ROW()-ROW(PaymentSchedule[[#Headers],[BEGINNING BALANCE]])-1)),"")</f>
        <v>1211406.0782948746</v>
      </c>
      <c r="E313" s="31">
        <f ca="1">IF(PaymentSchedule[[#This Row],[PMT '#]]&lt;&gt;"",ScheduledPayment,"")</f>
        <v>23702.550880986142</v>
      </c>
      <c r="F31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3" s="31">
        <f ca="1">IF(PaymentSchedule[[#This Row],[PMT '#]]&lt;&gt;"",PaymentSchedule[[#This Row],[TOTAL PAYMENT]]-PaymentSchedule[[#This Row],[INTEREST]],"")</f>
        <v>17140.767956888903</v>
      </c>
      <c r="I313" s="31">
        <f ca="1">IF(PaymentSchedule[[#This Row],[PMT '#]]&lt;&gt;"",PaymentSchedule[[#This Row],[BEGINNING BALANCE]]*(InterestRate/PaymentsPerYear),"")</f>
        <v>6561.7829240972378</v>
      </c>
      <c r="J31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1194265.3103379856</v>
      </c>
      <c r="K313" s="31">
        <f ca="1">IF(PaymentSchedule[[#This Row],[PMT '#]]&lt;&gt;"",SUM(INDEX(PaymentSchedule[INTEREST],1,1):PaymentSchedule[[#This Row],[INTEREST]]),"")</f>
        <v>4578733.1255148072</v>
      </c>
    </row>
    <row r="314" spans="2:11" x14ac:dyDescent="0.45">
      <c r="B314" s="33">
        <f ca="1">IF(LoanIsGood,IF(ROW()-ROW(PaymentSchedule[[#Headers],[PMT '#]])&gt;ScheduledNumberOfPayments,"",ROW()-ROW(PaymentSchedule[[#Headers],[PMT '#]])),"")</f>
        <v>302</v>
      </c>
      <c r="C314" s="30">
        <f ca="1">IF(PaymentSchedule[[#This Row],[PMT '#]]&lt;&gt;"",EOMONTH(LoanStartDate,ROW(PaymentSchedule[[#This Row],[PMT '#]])-ROW(PaymentSchedule[[#Headers],[PMT '#]])-2)+DAY(LoanStartDate),"")</f>
        <v>54317</v>
      </c>
      <c r="D314" s="31">
        <f ca="1">IF(PaymentSchedule[[#This Row],[PMT '#]]&lt;&gt;"",IF(ROW()-ROW(PaymentSchedule[[#Headers],[BEGINNING BALANCE]])=1,LoanAmount,INDEX(PaymentSchedule[ENDING BALANCE],ROW()-ROW(PaymentSchedule[[#Headers],[BEGINNING BALANCE]])-1)),"")</f>
        <v>1194265.3103379856</v>
      </c>
      <c r="E314" s="31">
        <f ca="1">IF(PaymentSchedule[[#This Row],[PMT '#]]&lt;&gt;"",ScheduledPayment,"")</f>
        <v>23702.550880986142</v>
      </c>
      <c r="F31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4" s="31">
        <f ca="1">IF(PaymentSchedule[[#This Row],[PMT '#]]&lt;&gt;"",PaymentSchedule[[#This Row],[TOTAL PAYMENT]]-PaymentSchedule[[#This Row],[INTEREST]],"")</f>
        <v>17233.613783322053</v>
      </c>
      <c r="I314" s="31">
        <f ca="1">IF(PaymentSchedule[[#This Row],[PMT '#]]&lt;&gt;"",PaymentSchedule[[#This Row],[BEGINNING BALANCE]]*(InterestRate/PaymentsPerYear),"")</f>
        <v>6468.9370976640894</v>
      </c>
      <c r="J31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1177031.6965546636</v>
      </c>
      <c r="K314" s="31">
        <f ca="1">IF(PaymentSchedule[[#This Row],[PMT '#]]&lt;&gt;"",SUM(INDEX(PaymentSchedule[INTEREST],1,1):PaymentSchedule[[#This Row],[INTEREST]]),"")</f>
        <v>4585202.0626124712</v>
      </c>
    </row>
    <row r="315" spans="2:11" x14ac:dyDescent="0.45">
      <c r="B315" s="33">
        <f ca="1">IF(LoanIsGood,IF(ROW()-ROW(PaymentSchedule[[#Headers],[PMT '#]])&gt;ScheduledNumberOfPayments,"",ROW()-ROW(PaymentSchedule[[#Headers],[PMT '#]])),"")</f>
        <v>303</v>
      </c>
      <c r="C315" s="30">
        <f ca="1">IF(PaymentSchedule[[#This Row],[PMT '#]]&lt;&gt;"",EOMONTH(LoanStartDate,ROW(PaymentSchedule[[#This Row],[PMT '#]])-ROW(PaymentSchedule[[#Headers],[PMT '#]])-2)+DAY(LoanStartDate),"")</f>
        <v>54347</v>
      </c>
      <c r="D315" s="31">
        <f ca="1">IF(PaymentSchedule[[#This Row],[PMT '#]]&lt;&gt;"",IF(ROW()-ROW(PaymentSchedule[[#Headers],[BEGINNING BALANCE]])=1,LoanAmount,INDEX(PaymentSchedule[ENDING BALANCE],ROW()-ROW(PaymentSchedule[[#Headers],[BEGINNING BALANCE]])-1)),"")</f>
        <v>1177031.6965546636</v>
      </c>
      <c r="E315" s="31">
        <f ca="1">IF(PaymentSchedule[[#This Row],[PMT '#]]&lt;&gt;"",ScheduledPayment,"")</f>
        <v>23702.550880986142</v>
      </c>
      <c r="F31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5" s="31">
        <f ca="1">IF(PaymentSchedule[[#This Row],[PMT '#]]&lt;&gt;"",PaymentSchedule[[#This Row],[TOTAL PAYMENT]]-PaymentSchedule[[#This Row],[INTEREST]],"")</f>
        <v>17326.962524648381</v>
      </c>
      <c r="I315" s="31">
        <f ca="1">IF(PaymentSchedule[[#This Row],[PMT '#]]&lt;&gt;"",PaymentSchedule[[#This Row],[BEGINNING BALANCE]]*(InterestRate/PaymentsPerYear),"")</f>
        <v>6375.5883563377611</v>
      </c>
      <c r="J31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1159704.7340300153</v>
      </c>
      <c r="K315" s="31">
        <f ca="1">IF(PaymentSchedule[[#This Row],[PMT '#]]&lt;&gt;"",SUM(INDEX(PaymentSchedule[INTEREST],1,1):PaymentSchedule[[#This Row],[INTEREST]]),"")</f>
        <v>4591577.6509688087</v>
      </c>
    </row>
    <row r="316" spans="2:11" x14ac:dyDescent="0.45">
      <c r="B316" s="33">
        <f ca="1">IF(LoanIsGood,IF(ROW()-ROW(PaymentSchedule[[#Headers],[PMT '#]])&gt;ScheduledNumberOfPayments,"",ROW()-ROW(PaymentSchedule[[#Headers],[PMT '#]])),"")</f>
        <v>304</v>
      </c>
      <c r="C316" s="30">
        <f ca="1">IF(PaymentSchedule[[#This Row],[PMT '#]]&lt;&gt;"",EOMONTH(LoanStartDate,ROW(PaymentSchedule[[#This Row],[PMT '#]])-ROW(PaymentSchedule[[#Headers],[PMT '#]])-2)+DAY(LoanStartDate),"")</f>
        <v>54378</v>
      </c>
      <c r="D316" s="31">
        <f ca="1">IF(PaymentSchedule[[#This Row],[PMT '#]]&lt;&gt;"",IF(ROW()-ROW(PaymentSchedule[[#Headers],[BEGINNING BALANCE]])=1,LoanAmount,INDEX(PaymentSchedule[ENDING BALANCE],ROW()-ROW(PaymentSchedule[[#Headers],[BEGINNING BALANCE]])-1)),"")</f>
        <v>1159704.7340300153</v>
      </c>
      <c r="E316" s="31">
        <f ca="1">IF(PaymentSchedule[[#This Row],[PMT '#]]&lt;&gt;"",ScheduledPayment,"")</f>
        <v>23702.550880986142</v>
      </c>
      <c r="F31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6" s="31">
        <f ca="1">IF(PaymentSchedule[[#This Row],[PMT '#]]&lt;&gt;"",PaymentSchedule[[#This Row],[TOTAL PAYMENT]]-PaymentSchedule[[#This Row],[INTEREST]],"")</f>
        <v>17420.816904990224</v>
      </c>
      <c r="I316" s="31">
        <f ca="1">IF(PaymentSchedule[[#This Row],[PMT '#]]&lt;&gt;"",PaymentSchedule[[#This Row],[BEGINNING BALANCE]]*(InterestRate/PaymentsPerYear),"")</f>
        <v>6281.7339759959168</v>
      </c>
      <c r="J31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1142283.9171250251</v>
      </c>
      <c r="K316" s="31">
        <f ca="1">IF(PaymentSchedule[[#This Row],[PMT '#]]&lt;&gt;"",SUM(INDEX(PaymentSchedule[INTEREST],1,1):PaymentSchedule[[#This Row],[INTEREST]]),"")</f>
        <v>4597859.3849448049</v>
      </c>
    </row>
    <row r="317" spans="2:11" x14ac:dyDescent="0.45">
      <c r="B317" s="33">
        <f ca="1">IF(LoanIsGood,IF(ROW()-ROW(PaymentSchedule[[#Headers],[PMT '#]])&gt;ScheduledNumberOfPayments,"",ROW()-ROW(PaymentSchedule[[#Headers],[PMT '#]])),"")</f>
        <v>305</v>
      </c>
      <c r="C317" s="30">
        <f ca="1">IF(PaymentSchedule[[#This Row],[PMT '#]]&lt;&gt;"",EOMONTH(LoanStartDate,ROW(PaymentSchedule[[#This Row],[PMT '#]])-ROW(PaymentSchedule[[#Headers],[PMT '#]])-2)+DAY(LoanStartDate),"")</f>
        <v>54408</v>
      </c>
      <c r="D317" s="31">
        <f ca="1">IF(PaymentSchedule[[#This Row],[PMT '#]]&lt;&gt;"",IF(ROW()-ROW(PaymentSchedule[[#Headers],[BEGINNING BALANCE]])=1,LoanAmount,INDEX(PaymentSchedule[ENDING BALANCE],ROW()-ROW(PaymentSchedule[[#Headers],[BEGINNING BALANCE]])-1)),"")</f>
        <v>1142283.9171250251</v>
      </c>
      <c r="E317" s="31">
        <f ca="1">IF(PaymentSchedule[[#This Row],[PMT '#]]&lt;&gt;"",ScheduledPayment,"")</f>
        <v>23702.550880986142</v>
      </c>
      <c r="F31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7" s="31">
        <f ca="1">IF(PaymentSchedule[[#This Row],[PMT '#]]&lt;&gt;"",PaymentSchedule[[#This Row],[TOTAL PAYMENT]]-PaymentSchedule[[#This Row],[INTEREST]],"")</f>
        <v>17515.17966322559</v>
      </c>
      <c r="I317" s="31">
        <f ca="1">IF(PaymentSchedule[[#This Row],[PMT '#]]&lt;&gt;"",PaymentSchedule[[#This Row],[BEGINNING BALANCE]]*(InterestRate/PaymentsPerYear),"")</f>
        <v>6187.371217760553</v>
      </c>
      <c r="J31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1124768.7374617995</v>
      </c>
      <c r="K317" s="31">
        <f ca="1">IF(PaymentSchedule[[#This Row],[PMT '#]]&lt;&gt;"",SUM(INDEX(PaymentSchedule[INTEREST],1,1):PaymentSchedule[[#This Row],[INTEREST]]),"")</f>
        <v>4604046.7561625652</v>
      </c>
    </row>
    <row r="318" spans="2:11" x14ac:dyDescent="0.45">
      <c r="B318" s="33">
        <f ca="1">IF(LoanIsGood,IF(ROW()-ROW(PaymentSchedule[[#Headers],[PMT '#]])&gt;ScheduledNumberOfPayments,"",ROW()-ROW(PaymentSchedule[[#Headers],[PMT '#]])),"")</f>
        <v>306</v>
      </c>
      <c r="C318" s="30">
        <f ca="1">IF(PaymentSchedule[[#This Row],[PMT '#]]&lt;&gt;"",EOMONTH(LoanStartDate,ROW(PaymentSchedule[[#This Row],[PMT '#]])-ROW(PaymentSchedule[[#Headers],[PMT '#]])-2)+DAY(LoanStartDate),"")</f>
        <v>54439</v>
      </c>
      <c r="D318" s="31">
        <f ca="1">IF(PaymentSchedule[[#This Row],[PMT '#]]&lt;&gt;"",IF(ROW()-ROW(PaymentSchedule[[#Headers],[BEGINNING BALANCE]])=1,LoanAmount,INDEX(PaymentSchedule[ENDING BALANCE],ROW()-ROW(PaymentSchedule[[#Headers],[BEGINNING BALANCE]])-1)),"")</f>
        <v>1124768.7374617995</v>
      </c>
      <c r="E318" s="31">
        <f ca="1">IF(PaymentSchedule[[#This Row],[PMT '#]]&lt;&gt;"",ScheduledPayment,"")</f>
        <v>23702.550880986142</v>
      </c>
      <c r="F31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8" s="31">
        <f ca="1">IF(PaymentSchedule[[#This Row],[PMT '#]]&lt;&gt;"",PaymentSchedule[[#This Row],[TOTAL PAYMENT]]-PaymentSchedule[[#This Row],[INTEREST]],"")</f>
        <v>17610.053553068061</v>
      </c>
      <c r="I318" s="31">
        <f ca="1">IF(PaymentSchedule[[#This Row],[PMT '#]]&lt;&gt;"",PaymentSchedule[[#This Row],[BEGINNING BALANCE]]*(InterestRate/PaymentsPerYear),"")</f>
        <v>6092.4973279180813</v>
      </c>
      <c r="J31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1107158.6839087314</v>
      </c>
      <c r="K318" s="31">
        <f ca="1">IF(PaymentSchedule[[#This Row],[PMT '#]]&lt;&gt;"",SUM(INDEX(PaymentSchedule[INTEREST],1,1):PaymentSchedule[[#This Row],[INTEREST]]),"")</f>
        <v>4610139.2534904834</v>
      </c>
    </row>
    <row r="319" spans="2:11" x14ac:dyDescent="0.45">
      <c r="B319" s="33">
        <f ca="1">IF(LoanIsGood,IF(ROW()-ROW(PaymentSchedule[[#Headers],[PMT '#]])&gt;ScheduledNumberOfPayments,"",ROW()-ROW(PaymentSchedule[[#Headers],[PMT '#]])),"")</f>
        <v>307</v>
      </c>
      <c r="C319" s="30">
        <f ca="1">IF(PaymentSchedule[[#This Row],[PMT '#]]&lt;&gt;"",EOMONTH(LoanStartDate,ROW(PaymentSchedule[[#This Row],[PMT '#]])-ROW(PaymentSchedule[[#Headers],[PMT '#]])-2)+DAY(LoanStartDate),"")</f>
        <v>54470</v>
      </c>
      <c r="D319" s="31">
        <f ca="1">IF(PaymentSchedule[[#This Row],[PMT '#]]&lt;&gt;"",IF(ROW()-ROW(PaymentSchedule[[#Headers],[BEGINNING BALANCE]])=1,LoanAmount,INDEX(PaymentSchedule[ENDING BALANCE],ROW()-ROW(PaymentSchedule[[#Headers],[BEGINNING BALANCE]])-1)),"")</f>
        <v>1107158.6839087314</v>
      </c>
      <c r="E319" s="31">
        <f ca="1">IF(PaymentSchedule[[#This Row],[PMT '#]]&lt;&gt;"",ScheduledPayment,"")</f>
        <v>23702.550880986142</v>
      </c>
      <c r="F31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1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19" s="31">
        <f ca="1">IF(PaymentSchedule[[#This Row],[PMT '#]]&lt;&gt;"",PaymentSchedule[[#This Row],[TOTAL PAYMENT]]-PaymentSchedule[[#This Row],[INTEREST]],"")</f>
        <v>17705.44134314718</v>
      </c>
      <c r="I319" s="31">
        <f ca="1">IF(PaymentSchedule[[#This Row],[PMT '#]]&lt;&gt;"",PaymentSchedule[[#This Row],[BEGINNING BALANCE]]*(InterestRate/PaymentsPerYear),"")</f>
        <v>5997.1095378389618</v>
      </c>
      <c r="J31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1089453.2425655844</v>
      </c>
      <c r="K319" s="31">
        <f ca="1">IF(PaymentSchedule[[#This Row],[PMT '#]]&lt;&gt;"",SUM(INDEX(PaymentSchedule[INTEREST],1,1):PaymentSchedule[[#This Row],[INTEREST]]),"")</f>
        <v>4616136.3630283223</v>
      </c>
    </row>
    <row r="320" spans="2:11" x14ac:dyDescent="0.45">
      <c r="B320" s="33">
        <f ca="1">IF(LoanIsGood,IF(ROW()-ROW(PaymentSchedule[[#Headers],[PMT '#]])&gt;ScheduledNumberOfPayments,"",ROW()-ROW(PaymentSchedule[[#Headers],[PMT '#]])),"")</f>
        <v>308</v>
      </c>
      <c r="C320" s="30">
        <f ca="1">IF(PaymentSchedule[[#This Row],[PMT '#]]&lt;&gt;"",EOMONTH(LoanStartDate,ROW(PaymentSchedule[[#This Row],[PMT '#]])-ROW(PaymentSchedule[[#Headers],[PMT '#]])-2)+DAY(LoanStartDate),"")</f>
        <v>54498</v>
      </c>
      <c r="D320" s="31">
        <f ca="1">IF(PaymentSchedule[[#This Row],[PMT '#]]&lt;&gt;"",IF(ROW()-ROW(PaymentSchedule[[#Headers],[BEGINNING BALANCE]])=1,LoanAmount,INDEX(PaymentSchedule[ENDING BALANCE],ROW()-ROW(PaymentSchedule[[#Headers],[BEGINNING BALANCE]])-1)),"")</f>
        <v>1089453.2425655844</v>
      </c>
      <c r="E320" s="31">
        <f ca="1">IF(PaymentSchedule[[#This Row],[PMT '#]]&lt;&gt;"",ScheduledPayment,"")</f>
        <v>23702.550880986142</v>
      </c>
      <c r="F32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0" s="31">
        <f ca="1">IF(PaymentSchedule[[#This Row],[PMT '#]]&lt;&gt;"",PaymentSchedule[[#This Row],[TOTAL PAYMENT]]-PaymentSchedule[[#This Row],[INTEREST]],"")</f>
        <v>17801.345817089226</v>
      </c>
      <c r="I320" s="31">
        <f ca="1">IF(PaymentSchedule[[#This Row],[PMT '#]]&lt;&gt;"",PaymentSchedule[[#This Row],[BEGINNING BALANCE]]*(InterestRate/PaymentsPerYear),"")</f>
        <v>5901.2050638969158</v>
      </c>
      <c r="J32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1071651.8967484951</v>
      </c>
      <c r="K320" s="31">
        <f ca="1">IF(PaymentSchedule[[#This Row],[PMT '#]]&lt;&gt;"",SUM(INDEX(PaymentSchedule[INTEREST],1,1):PaymentSchedule[[#This Row],[INTEREST]]),"")</f>
        <v>4622037.5680922195</v>
      </c>
    </row>
    <row r="321" spans="2:11" x14ac:dyDescent="0.45">
      <c r="B321" s="33">
        <f ca="1">IF(LoanIsGood,IF(ROW()-ROW(PaymentSchedule[[#Headers],[PMT '#]])&gt;ScheduledNumberOfPayments,"",ROW()-ROW(PaymentSchedule[[#Headers],[PMT '#]])),"")</f>
        <v>309</v>
      </c>
      <c r="C321" s="30">
        <f ca="1">IF(PaymentSchedule[[#This Row],[PMT '#]]&lt;&gt;"",EOMONTH(LoanStartDate,ROW(PaymentSchedule[[#This Row],[PMT '#]])-ROW(PaymentSchedule[[#Headers],[PMT '#]])-2)+DAY(LoanStartDate),"")</f>
        <v>54529</v>
      </c>
      <c r="D321" s="31">
        <f ca="1">IF(PaymentSchedule[[#This Row],[PMT '#]]&lt;&gt;"",IF(ROW()-ROW(PaymentSchedule[[#Headers],[BEGINNING BALANCE]])=1,LoanAmount,INDEX(PaymentSchedule[ENDING BALANCE],ROW()-ROW(PaymentSchedule[[#Headers],[BEGINNING BALANCE]])-1)),"")</f>
        <v>1071651.8967484951</v>
      </c>
      <c r="E321" s="31">
        <f ca="1">IF(PaymentSchedule[[#This Row],[PMT '#]]&lt;&gt;"",ScheduledPayment,"")</f>
        <v>23702.550880986142</v>
      </c>
      <c r="F32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1" s="31">
        <f ca="1">IF(PaymentSchedule[[#This Row],[PMT '#]]&lt;&gt;"",PaymentSchedule[[#This Row],[TOTAL PAYMENT]]-PaymentSchedule[[#This Row],[INTEREST]],"")</f>
        <v>17897.769773598462</v>
      </c>
      <c r="I321" s="31">
        <f ca="1">IF(PaymentSchedule[[#This Row],[PMT '#]]&lt;&gt;"",PaymentSchedule[[#This Row],[BEGINNING BALANCE]]*(InterestRate/PaymentsPerYear),"")</f>
        <v>5804.7811073876819</v>
      </c>
      <c r="J32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1053754.1269748965</v>
      </c>
      <c r="K321" s="31">
        <f ca="1">IF(PaymentSchedule[[#This Row],[PMT '#]]&lt;&gt;"",SUM(INDEX(PaymentSchedule[INTEREST],1,1):PaymentSchedule[[#This Row],[INTEREST]]),"")</f>
        <v>4627842.349199607</v>
      </c>
    </row>
    <row r="322" spans="2:11" x14ac:dyDescent="0.45">
      <c r="B322" s="33">
        <f ca="1">IF(LoanIsGood,IF(ROW()-ROW(PaymentSchedule[[#Headers],[PMT '#]])&gt;ScheduledNumberOfPayments,"",ROW()-ROW(PaymentSchedule[[#Headers],[PMT '#]])),"")</f>
        <v>310</v>
      </c>
      <c r="C322" s="30">
        <f ca="1">IF(PaymentSchedule[[#This Row],[PMT '#]]&lt;&gt;"",EOMONTH(LoanStartDate,ROW(PaymentSchedule[[#This Row],[PMT '#]])-ROW(PaymentSchedule[[#Headers],[PMT '#]])-2)+DAY(LoanStartDate),"")</f>
        <v>54559</v>
      </c>
      <c r="D322" s="31">
        <f ca="1">IF(PaymentSchedule[[#This Row],[PMT '#]]&lt;&gt;"",IF(ROW()-ROW(PaymentSchedule[[#Headers],[BEGINNING BALANCE]])=1,LoanAmount,INDEX(PaymentSchedule[ENDING BALANCE],ROW()-ROW(PaymentSchedule[[#Headers],[BEGINNING BALANCE]])-1)),"")</f>
        <v>1053754.1269748965</v>
      </c>
      <c r="E322" s="31">
        <f ca="1">IF(PaymentSchedule[[#This Row],[PMT '#]]&lt;&gt;"",ScheduledPayment,"")</f>
        <v>23702.550880986142</v>
      </c>
      <c r="F32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2" s="31">
        <f ca="1">IF(PaymentSchedule[[#This Row],[PMT '#]]&lt;&gt;"",PaymentSchedule[[#This Row],[TOTAL PAYMENT]]-PaymentSchedule[[#This Row],[INTEREST]],"")</f>
        <v>17994.716026538787</v>
      </c>
      <c r="I322" s="31">
        <f ca="1">IF(PaymentSchedule[[#This Row],[PMT '#]]&lt;&gt;"",PaymentSchedule[[#This Row],[BEGINNING BALANCE]]*(InterestRate/PaymentsPerYear),"")</f>
        <v>5707.8348544473565</v>
      </c>
      <c r="J32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1035759.4109483578</v>
      </c>
      <c r="K322" s="31">
        <f ca="1">IF(PaymentSchedule[[#This Row],[PMT '#]]&lt;&gt;"",SUM(INDEX(PaymentSchedule[INTEREST],1,1):PaymentSchedule[[#This Row],[INTEREST]]),"")</f>
        <v>4633550.1840540543</v>
      </c>
    </row>
    <row r="323" spans="2:11" x14ac:dyDescent="0.45">
      <c r="B323" s="33">
        <f ca="1">IF(LoanIsGood,IF(ROW()-ROW(PaymentSchedule[[#Headers],[PMT '#]])&gt;ScheduledNumberOfPayments,"",ROW()-ROW(PaymentSchedule[[#Headers],[PMT '#]])),"")</f>
        <v>311</v>
      </c>
      <c r="C323" s="30">
        <f ca="1">IF(PaymentSchedule[[#This Row],[PMT '#]]&lt;&gt;"",EOMONTH(LoanStartDate,ROW(PaymentSchedule[[#This Row],[PMT '#]])-ROW(PaymentSchedule[[#Headers],[PMT '#]])-2)+DAY(LoanStartDate),"")</f>
        <v>54590</v>
      </c>
      <c r="D323" s="31">
        <f ca="1">IF(PaymentSchedule[[#This Row],[PMT '#]]&lt;&gt;"",IF(ROW()-ROW(PaymentSchedule[[#Headers],[BEGINNING BALANCE]])=1,LoanAmount,INDEX(PaymentSchedule[ENDING BALANCE],ROW()-ROW(PaymentSchedule[[#Headers],[BEGINNING BALANCE]])-1)),"")</f>
        <v>1035759.4109483578</v>
      </c>
      <c r="E323" s="31">
        <f ca="1">IF(PaymentSchedule[[#This Row],[PMT '#]]&lt;&gt;"",ScheduledPayment,"")</f>
        <v>23702.550880986142</v>
      </c>
      <c r="F32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3" s="31">
        <f ca="1">IF(PaymentSchedule[[#This Row],[PMT '#]]&lt;&gt;"",PaymentSchedule[[#This Row],[TOTAL PAYMENT]]-PaymentSchedule[[#This Row],[INTEREST]],"")</f>
        <v>18092.187405015869</v>
      </c>
      <c r="I323" s="31">
        <f ca="1">IF(PaymentSchedule[[#This Row],[PMT '#]]&lt;&gt;"",PaymentSchedule[[#This Row],[BEGINNING BALANCE]]*(InterestRate/PaymentsPerYear),"")</f>
        <v>5610.3634759702718</v>
      </c>
      <c r="J32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1017667.2235433419</v>
      </c>
      <c r="K323" s="31">
        <f ca="1">IF(PaymentSchedule[[#This Row],[PMT '#]]&lt;&gt;"",SUM(INDEX(PaymentSchedule[INTEREST],1,1):PaymentSchedule[[#This Row],[INTEREST]]),"")</f>
        <v>4639160.5475300243</v>
      </c>
    </row>
    <row r="324" spans="2:11" x14ac:dyDescent="0.45">
      <c r="B324" s="33">
        <f ca="1">IF(LoanIsGood,IF(ROW()-ROW(PaymentSchedule[[#Headers],[PMT '#]])&gt;ScheduledNumberOfPayments,"",ROW()-ROW(PaymentSchedule[[#Headers],[PMT '#]])),"")</f>
        <v>312</v>
      </c>
      <c r="C324" s="30">
        <f ca="1">IF(PaymentSchedule[[#This Row],[PMT '#]]&lt;&gt;"",EOMONTH(LoanStartDate,ROW(PaymentSchedule[[#This Row],[PMT '#]])-ROW(PaymentSchedule[[#Headers],[PMT '#]])-2)+DAY(LoanStartDate),"")</f>
        <v>54620</v>
      </c>
      <c r="D324" s="31">
        <f ca="1">IF(PaymentSchedule[[#This Row],[PMT '#]]&lt;&gt;"",IF(ROW()-ROW(PaymentSchedule[[#Headers],[BEGINNING BALANCE]])=1,LoanAmount,INDEX(PaymentSchedule[ENDING BALANCE],ROW()-ROW(PaymentSchedule[[#Headers],[BEGINNING BALANCE]])-1)),"")</f>
        <v>1017667.2235433419</v>
      </c>
      <c r="E324" s="31">
        <f ca="1">IF(PaymentSchedule[[#This Row],[PMT '#]]&lt;&gt;"",ScheduledPayment,"")</f>
        <v>23702.550880986142</v>
      </c>
      <c r="F32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4" s="31">
        <f ca="1">IF(PaymentSchedule[[#This Row],[PMT '#]]&lt;&gt;"",PaymentSchedule[[#This Row],[TOTAL PAYMENT]]-PaymentSchedule[[#This Row],[INTEREST]],"")</f>
        <v>18190.186753459708</v>
      </c>
      <c r="I324" s="31">
        <f ca="1">IF(PaymentSchedule[[#This Row],[PMT '#]]&lt;&gt;"",PaymentSchedule[[#This Row],[BEGINNING BALANCE]]*(InterestRate/PaymentsPerYear),"")</f>
        <v>5512.3641275264354</v>
      </c>
      <c r="J32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999477.03678988211</v>
      </c>
      <c r="K324" s="31">
        <f ca="1">IF(PaymentSchedule[[#This Row],[PMT '#]]&lt;&gt;"",SUM(INDEX(PaymentSchedule[INTEREST],1,1):PaymentSchedule[[#This Row],[INTEREST]]),"")</f>
        <v>4644672.9116575504</v>
      </c>
    </row>
    <row r="325" spans="2:11" x14ac:dyDescent="0.45">
      <c r="B325" s="33">
        <f ca="1">IF(LoanIsGood,IF(ROW()-ROW(PaymentSchedule[[#Headers],[PMT '#]])&gt;ScheduledNumberOfPayments,"",ROW()-ROW(PaymentSchedule[[#Headers],[PMT '#]])),"")</f>
        <v>313</v>
      </c>
      <c r="C325" s="30">
        <f ca="1">IF(PaymentSchedule[[#This Row],[PMT '#]]&lt;&gt;"",EOMONTH(LoanStartDate,ROW(PaymentSchedule[[#This Row],[PMT '#]])-ROW(PaymentSchedule[[#Headers],[PMT '#]])-2)+DAY(LoanStartDate),"")</f>
        <v>54651</v>
      </c>
      <c r="D325" s="31">
        <f ca="1">IF(PaymentSchedule[[#This Row],[PMT '#]]&lt;&gt;"",IF(ROW()-ROW(PaymentSchedule[[#Headers],[BEGINNING BALANCE]])=1,LoanAmount,INDEX(PaymentSchedule[ENDING BALANCE],ROW()-ROW(PaymentSchedule[[#Headers],[BEGINNING BALANCE]])-1)),"")</f>
        <v>999477.03678988211</v>
      </c>
      <c r="E325" s="31">
        <f ca="1">IF(PaymentSchedule[[#This Row],[PMT '#]]&lt;&gt;"",ScheduledPayment,"")</f>
        <v>23702.550880986142</v>
      </c>
      <c r="F32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5" s="31">
        <f ca="1">IF(PaymentSchedule[[#This Row],[PMT '#]]&lt;&gt;"",PaymentSchedule[[#This Row],[TOTAL PAYMENT]]-PaymentSchedule[[#This Row],[INTEREST]],"")</f>
        <v>18288.716931707615</v>
      </c>
      <c r="I325" s="31">
        <f ca="1">IF(PaymentSchedule[[#This Row],[PMT '#]]&lt;&gt;"",PaymentSchedule[[#This Row],[BEGINNING BALANCE]]*(InterestRate/PaymentsPerYear),"")</f>
        <v>5413.8339492785281</v>
      </c>
      <c r="J32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981188.31985817454</v>
      </c>
      <c r="K325" s="31">
        <f ca="1">IF(PaymentSchedule[[#This Row],[PMT '#]]&lt;&gt;"",SUM(INDEX(PaymentSchedule[INTEREST],1,1):PaymentSchedule[[#This Row],[INTEREST]]),"")</f>
        <v>4650086.7456068285</v>
      </c>
    </row>
    <row r="326" spans="2:11" x14ac:dyDescent="0.45">
      <c r="B326" s="33">
        <f ca="1">IF(LoanIsGood,IF(ROW()-ROW(PaymentSchedule[[#Headers],[PMT '#]])&gt;ScheduledNumberOfPayments,"",ROW()-ROW(PaymentSchedule[[#Headers],[PMT '#]])),"")</f>
        <v>314</v>
      </c>
      <c r="C326" s="30">
        <f ca="1">IF(PaymentSchedule[[#This Row],[PMT '#]]&lt;&gt;"",EOMONTH(LoanStartDate,ROW(PaymentSchedule[[#This Row],[PMT '#]])-ROW(PaymentSchedule[[#Headers],[PMT '#]])-2)+DAY(LoanStartDate),"")</f>
        <v>54682</v>
      </c>
      <c r="D326" s="31">
        <f ca="1">IF(PaymentSchedule[[#This Row],[PMT '#]]&lt;&gt;"",IF(ROW()-ROW(PaymentSchedule[[#Headers],[BEGINNING BALANCE]])=1,LoanAmount,INDEX(PaymentSchedule[ENDING BALANCE],ROW()-ROW(PaymentSchedule[[#Headers],[BEGINNING BALANCE]])-1)),"")</f>
        <v>981188.31985817454</v>
      </c>
      <c r="E326" s="31">
        <f ca="1">IF(PaymentSchedule[[#This Row],[PMT '#]]&lt;&gt;"",ScheduledPayment,"")</f>
        <v>23702.550880986142</v>
      </c>
      <c r="F32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6" s="31">
        <f ca="1">IF(PaymentSchedule[[#This Row],[PMT '#]]&lt;&gt;"",PaymentSchedule[[#This Row],[TOTAL PAYMENT]]-PaymentSchedule[[#This Row],[INTEREST]],"")</f>
        <v>18387.780815087695</v>
      </c>
      <c r="I326" s="31">
        <f ca="1">IF(PaymentSchedule[[#This Row],[PMT '#]]&lt;&gt;"",PaymentSchedule[[#This Row],[BEGINNING BALANCE]]*(InterestRate/PaymentsPerYear),"")</f>
        <v>5314.7700658984459</v>
      </c>
      <c r="J32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962800.53904308681</v>
      </c>
      <c r="K326" s="31">
        <f ca="1">IF(PaymentSchedule[[#This Row],[PMT '#]]&lt;&gt;"",SUM(INDEX(PaymentSchedule[INTEREST],1,1):PaymentSchedule[[#This Row],[INTEREST]]),"")</f>
        <v>4655401.5156727266</v>
      </c>
    </row>
    <row r="327" spans="2:11" x14ac:dyDescent="0.45">
      <c r="B327" s="33">
        <f ca="1">IF(LoanIsGood,IF(ROW()-ROW(PaymentSchedule[[#Headers],[PMT '#]])&gt;ScheduledNumberOfPayments,"",ROW()-ROW(PaymentSchedule[[#Headers],[PMT '#]])),"")</f>
        <v>315</v>
      </c>
      <c r="C327" s="30">
        <f ca="1">IF(PaymentSchedule[[#This Row],[PMT '#]]&lt;&gt;"",EOMONTH(LoanStartDate,ROW(PaymentSchedule[[#This Row],[PMT '#]])-ROW(PaymentSchedule[[#Headers],[PMT '#]])-2)+DAY(LoanStartDate),"")</f>
        <v>54712</v>
      </c>
      <c r="D327" s="31">
        <f ca="1">IF(PaymentSchedule[[#This Row],[PMT '#]]&lt;&gt;"",IF(ROW()-ROW(PaymentSchedule[[#Headers],[BEGINNING BALANCE]])=1,LoanAmount,INDEX(PaymentSchedule[ENDING BALANCE],ROW()-ROW(PaymentSchedule[[#Headers],[BEGINNING BALANCE]])-1)),"")</f>
        <v>962800.53904308681</v>
      </c>
      <c r="E327" s="31">
        <f ca="1">IF(PaymentSchedule[[#This Row],[PMT '#]]&lt;&gt;"",ScheduledPayment,"")</f>
        <v>23702.550880986142</v>
      </c>
      <c r="F32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7" s="31">
        <f ca="1">IF(PaymentSchedule[[#This Row],[PMT '#]]&lt;&gt;"",PaymentSchedule[[#This Row],[TOTAL PAYMENT]]-PaymentSchedule[[#This Row],[INTEREST]],"")</f>
        <v>18487.381294502753</v>
      </c>
      <c r="I327" s="31">
        <f ca="1">IF(PaymentSchedule[[#This Row],[PMT '#]]&lt;&gt;"",PaymentSchedule[[#This Row],[BEGINNING BALANCE]]*(InterestRate/PaymentsPerYear),"")</f>
        <v>5215.1695864833873</v>
      </c>
      <c r="J32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944313.15774858405</v>
      </c>
      <c r="K327" s="31">
        <f ca="1">IF(PaymentSchedule[[#This Row],[PMT '#]]&lt;&gt;"",SUM(INDEX(PaymentSchedule[INTEREST],1,1):PaymentSchedule[[#This Row],[INTEREST]]),"")</f>
        <v>4660616.6852592099</v>
      </c>
    </row>
    <row r="328" spans="2:11" x14ac:dyDescent="0.45">
      <c r="B328" s="33">
        <f ca="1">IF(LoanIsGood,IF(ROW()-ROW(PaymentSchedule[[#Headers],[PMT '#]])&gt;ScheduledNumberOfPayments,"",ROW()-ROW(PaymentSchedule[[#Headers],[PMT '#]])),"")</f>
        <v>316</v>
      </c>
      <c r="C328" s="30">
        <f ca="1">IF(PaymentSchedule[[#This Row],[PMT '#]]&lt;&gt;"",EOMONTH(LoanStartDate,ROW(PaymentSchedule[[#This Row],[PMT '#]])-ROW(PaymentSchedule[[#Headers],[PMT '#]])-2)+DAY(LoanStartDate),"")</f>
        <v>54743</v>
      </c>
      <c r="D328" s="31">
        <f ca="1">IF(PaymentSchedule[[#This Row],[PMT '#]]&lt;&gt;"",IF(ROW()-ROW(PaymentSchedule[[#Headers],[BEGINNING BALANCE]])=1,LoanAmount,INDEX(PaymentSchedule[ENDING BALANCE],ROW()-ROW(PaymentSchedule[[#Headers],[BEGINNING BALANCE]])-1)),"")</f>
        <v>944313.15774858405</v>
      </c>
      <c r="E328" s="31">
        <f ca="1">IF(PaymentSchedule[[#This Row],[PMT '#]]&lt;&gt;"",ScheduledPayment,"")</f>
        <v>23702.550880986142</v>
      </c>
      <c r="F32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8" s="31">
        <f ca="1">IF(PaymentSchedule[[#This Row],[PMT '#]]&lt;&gt;"",PaymentSchedule[[#This Row],[TOTAL PAYMENT]]-PaymentSchedule[[#This Row],[INTEREST]],"")</f>
        <v>18587.521276514646</v>
      </c>
      <c r="I328" s="31">
        <f ca="1">IF(PaymentSchedule[[#This Row],[PMT '#]]&lt;&gt;"",PaymentSchedule[[#This Row],[BEGINNING BALANCE]]*(InterestRate/PaymentsPerYear),"")</f>
        <v>5115.0296044714969</v>
      </c>
      <c r="J32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925725.63647206943</v>
      </c>
      <c r="K328" s="31">
        <f ca="1">IF(PaymentSchedule[[#This Row],[PMT '#]]&lt;&gt;"",SUM(INDEX(PaymentSchedule[INTEREST],1,1):PaymentSchedule[[#This Row],[INTEREST]]),"")</f>
        <v>4665731.7148636812</v>
      </c>
    </row>
    <row r="329" spans="2:11" x14ac:dyDescent="0.45">
      <c r="B329" s="33">
        <f ca="1">IF(LoanIsGood,IF(ROW()-ROW(PaymentSchedule[[#Headers],[PMT '#]])&gt;ScheduledNumberOfPayments,"",ROW()-ROW(PaymentSchedule[[#Headers],[PMT '#]])),"")</f>
        <v>317</v>
      </c>
      <c r="C329" s="30">
        <f ca="1">IF(PaymentSchedule[[#This Row],[PMT '#]]&lt;&gt;"",EOMONTH(LoanStartDate,ROW(PaymentSchedule[[#This Row],[PMT '#]])-ROW(PaymentSchedule[[#Headers],[PMT '#]])-2)+DAY(LoanStartDate),"")</f>
        <v>54773</v>
      </c>
      <c r="D329" s="31">
        <f ca="1">IF(PaymentSchedule[[#This Row],[PMT '#]]&lt;&gt;"",IF(ROW()-ROW(PaymentSchedule[[#Headers],[BEGINNING BALANCE]])=1,LoanAmount,INDEX(PaymentSchedule[ENDING BALANCE],ROW()-ROW(PaymentSchedule[[#Headers],[BEGINNING BALANCE]])-1)),"")</f>
        <v>925725.63647206943</v>
      </c>
      <c r="E329" s="31">
        <f ca="1">IF(PaymentSchedule[[#This Row],[PMT '#]]&lt;&gt;"",ScheduledPayment,"")</f>
        <v>23702.550880986142</v>
      </c>
      <c r="F32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2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29" s="31">
        <f ca="1">IF(PaymentSchedule[[#This Row],[PMT '#]]&lt;&gt;"",PaymentSchedule[[#This Row],[TOTAL PAYMENT]]-PaymentSchedule[[#This Row],[INTEREST]],"")</f>
        <v>18688.203683429099</v>
      </c>
      <c r="I329" s="31">
        <f ca="1">IF(PaymentSchedule[[#This Row],[PMT '#]]&lt;&gt;"",PaymentSchedule[[#This Row],[BEGINNING BALANCE]]*(InterestRate/PaymentsPerYear),"")</f>
        <v>5014.3471975570428</v>
      </c>
      <c r="J32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907037.43278864038</v>
      </c>
      <c r="K329" s="31">
        <f ca="1">IF(PaymentSchedule[[#This Row],[PMT '#]]&lt;&gt;"",SUM(INDEX(PaymentSchedule[INTEREST],1,1):PaymentSchedule[[#This Row],[INTEREST]]),"")</f>
        <v>4670746.0620612381</v>
      </c>
    </row>
    <row r="330" spans="2:11" x14ac:dyDescent="0.45">
      <c r="B330" s="33">
        <f ca="1">IF(LoanIsGood,IF(ROW()-ROW(PaymentSchedule[[#Headers],[PMT '#]])&gt;ScheduledNumberOfPayments,"",ROW()-ROW(PaymentSchedule[[#Headers],[PMT '#]])),"")</f>
        <v>318</v>
      </c>
      <c r="C330" s="30">
        <f ca="1">IF(PaymentSchedule[[#This Row],[PMT '#]]&lt;&gt;"",EOMONTH(LoanStartDate,ROW(PaymentSchedule[[#This Row],[PMT '#]])-ROW(PaymentSchedule[[#Headers],[PMT '#]])-2)+DAY(LoanStartDate),"")</f>
        <v>54804</v>
      </c>
      <c r="D330" s="31">
        <f ca="1">IF(PaymentSchedule[[#This Row],[PMT '#]]&lt;&gt;"",IF(ROW()-ROW(PaymentSchedule[[#Headers],[BEGINNING BALANCE]])=1,LoanAmount,INDEX(PaymentSchedule[ENDING BALANCE],ROW()-ROW(PaymentSchedule[[#Headers],[BEGINNING BALANCE]])-1)),"")</f>
        <v>907037.43278864038</v>
      </c>
      <c r="E330" s="31">
        <f ca="1">IF(PaymentSchedule[[#This Row],[PMT '#]]&lt;&gt;"",ScheduledPayment,"")</f>
        <v>23702.550880986142</v>
      </c>
      <c r="F33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0" s="31">
        <f ca="1">IF(PaymentSchedule[[#This Row],[PMT '#]]&lt;&gt;"",PaymentSchedule[[#This Row],[TOTAL PAYMENT]]-PaymentSchedule[[#This Row],[INTEREST]],"")</f>
        <v>18789.431453381007</v>
      </c>
      <c r="I330" s="31">
        <f ca="1">IF(PaymentSchedule[[#This Row],[PMT '#]]&lt;&gt;"",PaymentSchedule[[#This Row],[BEGINNING BALANCE]]*(InterestRate/PaymentsPerYear),"")</f>
        <v>4913.1194276051356</v>
      </c>
      <c r="J33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888248.00133525941</v>
      </c>
      <c r="K330" s="31">
        <f ca="1">IF(PaymentSchedule[[#This Row],[PMT '#]]&lt;&gt;"",SUM(INDEX(PaymentSchedule[INTEREST],1,1):PaymentSchedule[[#This Row],[INTEREST]]),"")</f>
        <v>4675659.1814888436</v>
      </c>
    </row>
    <row r="331" spans="2:11" x14ac:dyDescent="0.45">
      <c r="B331" s="33">
        <f ca="1">IF(LoanIsGood,IF(ROW()-ROW(PaymentSchedule[[#Headers],[PMT '#]])&gt;ScheduledNumberOfPayments,"",ROW()-ROW(PaymentSchedule[[#Headers],[PMT '#]])),"")</f>
        <v>319</v>
      </c>
      <c r="C331" s="30">
        <f ca="1">IF(PaymentSchedule[[#This Row],[PMT '#]]&lt;&gt;"",EOMONTH(LoanStartDate,ROW(PaymentSchedule[[#This Row],[PMT '#]])-ROW(PaymentSchedule[[#Headers],[PMT '#]])-2)+DAY(LoanStartDate),"")</f>
        <v>54835</v>
      </c>
      <c r="D331" s="31">
        <f ca="1">IF(PaymentSchedule[[#This Row],[PMT '#]]&lt;&gt;"",IF(ROW()-ROW(PaymentSchedule[[#Headers],[BEGINNING BALANCE]])=1,LoanAmount,INDEX(PaymentSchedule[ENDING BALANCE],ROW()-ROW(PaymentSchedule[[#Headers],[BEGINNING BALANCE]])-1)),"")</f>
        <v>888248.00133525941</v>
      </c>
      <c r="E331" s="31">
        <f ca="1">IF(PaymentSchedule[[#This Row],[PMT '#]]&lt;&gt;"",ScheduledPayment,"")</f>
        <v>23702.550880986142</v>
      </c>
      <c r="F33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1" s="31">
        <f ca="1">IF(PaymentSchedule[[#This Row],[PMT '#]]&lt;&gt;"",PaymentSchedule[[#This Row],[TOTAL PAYMENT]]-PaymentSchedule[[#This Row],[INTEREST]],"")</f>
        <v>18891.207540420153</v>
      </c>
      <c r="I331" s="31">
        <f ca="1">IF(PaymentSchedule[[#This Row],[PMT '#]]&lt;&gt;"",PaymentSchedule[[#This Row],[BEGINNING BALANCE]]*(InterestRate/PaymentsPerYear),"")</f>
        <v>4811.3433405659889</v>
      </c>
      <c r="J33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869356.79379483929</v>
      </c>
      <c r="K331" s="31">
        <f ca="1">IF(PaymentSchedule[[#This Row],[PMT '#]]&lt;&gt;"",SUM(INDEX(PaymentSchedule[INTEREST],1,1):PaymentSchedule[[#This Row],[INTEREST]]),"")</f>
        <v>4680470.52482941</v>
      </c>
    </row>
    <row r="332" spans="2:11" x14ac:dyDescent="0.45">
      <c r="B332" s="33">
        <f ca="1">IF(LoanIsGood,IF(ROW()-ROW(PaymentSchedule[[#Headers],[PMT '#]])&gt;ScheduledNumberOfPayments,"",ROW()-ROW(PaymentSchedule[[#Headers],[PMT '#]])),"")</f>
        <v>320</v>
      </c>
      <c r="C332" s="30">
        <f ca="1">IF(PaymentSchedule[[#This Row],[PMT '#]]&lt;&gt;"",EOMONTH(LoanStartDate,ROW(PaymentSchedule[[#This Row],[PMT '#]])-ROW(PaymentSchedule[[#Headers],[PMT '#]])-2)+DAY(LoanStartDate),"")</f>
        <v>54863</v>
      </c>
      <c r="D332" s="31">
        <f ca="1">IF(PaymentSchedule[[#This Row],[PMT '#]]&lt;&gt;"",IF(ROW()-ROW(PaymentSchedule[[#Headers],[BEGINNING BALANCE]])=1,LoanAmount,INDEX(PaymentSchedule[ENDING BALANCE],ROW()-ROW(PaymentSchedule[[#Headers],[BEGINNING BALANCE]])-1)),"")</f>
        <v>869356.79379483929</v>
      </c>
      <c r="E332" s="31">
        <f ca="1">IF(PaymentSchedule[[#This Row],[PMT '#]]&lt;&gt;"",ScheduledPayment,"")</f>
        <v>23702.550880986142</v>
      </c>
      <c r="F33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2" s="31">
        <f ca="1">IF(PaymentSchedule[[#This Row],[PMT '#]]&lt;&gt;"",PaymentSchedule[[#This Row],[TOTAL PAYMENT]]-PaymentSchedule[[#This Row],[INTEREST]],"")</f>
        <v>18993.534914597429</v>
      </c>
      <c r="I332" s="31">
        <f ca="1">IF(PaymentSchedule[[#This Row],[PMT '#]]&lt;&gt;"",PaymentSchedule[[#This Row],[BEGINNING BALANCE]]*(InterestRate/PaymentsPerYear),"")</f>
        <v>4709.0159663887134</v>
      </c>
      <c r="J33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850363.25888024189</v>
      </c>
      <c r="K332" s="31">
        <f ca="1">IF(PaymentSchedule[[#This Row],[PMT '#]]&lt;&gt;"",SUM(INDEX(PaymentSchedule[INTEREST],1,1):PaymentSchedule[[#This Row],[INTEREST]]),"")</f>
        <v>4685179.5407957984</v>
      </c>
    </row>
    <row r="333" spans="2:11" x14ac:dyDescent="0.45">
      <c r="B333" s="33">
        <f ca="1">IF(LoanIsGood,IF(ROW()-ROW(PaymentSchedule[[#Headers],[PMT '#]])&gt;ScheduledNumberOfPayments,"",ROW()-ROW(PaymentSchedule[[#Headers],[PMT '#]])),"")</f>
        <v>321</v>
      </c>
      <c r="C333" s="30">
        <f ca="1">IF(PaymentSchedule[[#This Row],[PMT '#]]&lt;&gt;"",EOMONTH(LoanStartDate,ROW(PaymentSchedule[[#This Row],[PMT '#]])-ROW(PaymentSchedule[[#Headers],[PMT '#]])-2)+DAY(LoanStartDate),"")</f>
        <v>54894</v>
      </c>
      <c r="D333" s="31">
        <f ca="1">IF(PaymentSchedule[[#This Row],[PMT '#]]&lt;&gt;"",IF(ROW()-ROW(PaymentSchedule[[#Headers],[BEGINNING BALANCE]])=1,LoanAmount,INDEX(PaymentSchedule[ENDING BALANCE],ROW()-ROW(PaymentSchedule[[#Headers],[BEGINNING BALANCE]])-1)),"")</f>
        <v>850363.25888024189</v>
      </c>
      <c r="E333" s="31">
        <f ca="1">IF(PaymentSchedule[[#This Row],[PMT '#]]&lt;&gt;"",ScheduledPayment,"")</f>
        <v>23702.550880986142</v>
      </c>
      <c r="F33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3" s="31">
        <f ca="1">IF(PaymentSchedule[[#This Row],[PMT '#]]&lt;&gt;"",PaymentSchedule[[#This Row],[TOTAL PAYMENT]]-PaymentSchedule[[#This Row],[INTEREST]],"")</f>
        <v>19096.416562051498</v>
      </c>
      <c r="I333" s="31">
        <f ca="1">IF(PaymentSchedule[[#This Row],[PMT '#]]&lt;&gt;"",PaymentSchedule[[#This Row],[BEGINNING BALANCE]]*(InterestRate/PaymentsPerYear),"")</f>
        <v>4606.1343189346435</v>
      </c>
      <c r="J33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831266.84231819038</v>
      </c>
      <c r="K333" s="31">
        <f ca="1">IF(PaymentSchedule[[#This Row],[PMT '#]]&lt;&gt;"",SUM(INDEX(PaymentSchedule[INTEREST],1,1):PaymentSchedule[[#This Row],[INTEREST]]),"")</f>
        <v>4689785.6751147332</v>
      </c>
    </row>
    <row r="334" spans="2:11" x14ac:dyDescent="0.45">
      <c r="B334" s="33">
        <f ca="1">IF(LoanIsGood,IF(ROW()-ROW(PaymentSchedule[[#Headers],[PMT '#]])&gt;ScheduledNumberOfPayments,"",ROW()-ROW(PaymentSchedule[[#Headers],[PMT '#]])),"")</f>
        <v>322</v>
      </c>
      <c r="C334" s="30">
        <f ca="1">IF(PaymentSchedule[[#This Row],[PMT '#]]&lt;&gt;"",EOMONTH(LoanStartDate,ROW(PaymentSchedule[[#This Row],[PMT '#]])-ROW(PaymentSchedule[[#Headers],[PMT '#]])-2)+DAY(LoanStartDate),"")</f>
        <v>54924</v>
      </c>
      <c r="D334" s="31">
        <f ca="1">IF(PaymentSchedule[[#This Row],[PMT '#]]&lt;&gt;"",IF(ROW()-ROW(PaymentSchedule[[#Headers],[BEGINNING BALANCE]])=1,LoanAmount,INDEX(PaymentSchedule[ENDING BALANCE],ROW()-ROW(PaymentSchedule[[#Headers],[BEGINNING BALANCE]])-1)),"")</f>
        <v>831266.84231819038</v>
      </c>
      <c r="E334" s="31">
        <f ca="1">IF(PaymentSchedule[[#This Row],[PMT '#]]&lt;&gt;"",ScheduledPayment,"")</f>
        <v>23702.550880986142</v>
      </c>
      <c r="F33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4" s="31">
        <f ca="1">IF(PaymentSchedule[[#This Row],[PMT '#]]&lt;&gt;"",PaymentSchedule[[#This Row],[TOTAL PAYMENT]]-PaymentSchedule[[#This Row],[INTEREST]],"")</f>
        <v>19199.855485095944</v>
      </c>
      <c r="I334" s="31">
        <f ca="1">IF(PaymentSchedule[[#This Row],[PMT '#]]&lt;&gt;"",PaymentSchedule[[#This Row],[BEGINNING BALANCE]]*(InterestRate/PaymentsPerYear),"")</f>
        <v>4502.6953958901977</v>
      </c>
      <c r="J33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812066.98683309439</v>
      </c>
      <c r="K334" s="31">
        <f ca="1">IF(PaymentSchedule[[#This Row],[PMT '#]]&lt;&gt;"",SUM(INDEX(PaymentSchedule[INTEREST],1,1):PaymentSchedule[[#This Row],[INTEREST]]),"")</f>
        <v>4694288.3705106238</v>
      </c>
    </row>
    <row r="335" spans="2:11" x14ac:dyDescent="0.45">
      <c r="B335" s="33">
        <f ca="1">IF(LoanIsGood,IF(ROW()-ROW(PaymentSchedule[[#Headers],[PMT '#]])&gt;ScheduledNumberOfPayments,"",ROW()-ROW(PaymentSchedule[[#Headers],[PMT '#]])),"")</f>
        <v>323</v>
      </c>
      <c r="C335" s="30">
        <f ca="1">IF(PaymentSchedule[[#This Row],[PMT '#]]&lt;&gt;"",EOMONTH(LoanStartDate,ROW(PaymentSchedule[[#This Row],[PMT '#]])-ROW(PaymentSchedule[[#Headers],[PMT '#]])-2)+DAY(LoanStartDate),"")</f>
        <v>54955</v>
      </c>
      <c r="D335" s="31">
        <f ca="1">IF(PaymentSchedule[[#This Row],[PMT '#]]&lt;&gt;"",IF(ROW()-ROW(PaymentSchedule[[#Headers],[BEGINNING BALANCE]])=1,LoanAmount,INDEX(PaymentSchedule[ENDING BALANCE],ROW()-ROW(PaymentSchedule[[#Headers],[BEGINNING BALANCE]])-1)),"")</f>
        <v>812066.98683309439</v>
      </c>
      <c r="E335" s="31">
        <f ca="1">IF(PaymentSchedule[[#This Row],[PMT '#]]&lt;&gt;"",ScheduledPayment,"")</f>
        <v>23702.550880986142</v>
      </c>
      <c r="F33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5" s="31">
        <f ca="1">IF(PaymentSchedule[[#This Row],[PMT '#]]&lt;&gt;"",PaymentSchedule[[#This Row],[TOTAL PAYMENT]]-PaymentSchedule[[#This Row],[INTEREST]],"")</f>
        <v>19303.854702306882</v>
      </c>
      <c r="I335" s="31">
        <f ca="1">IF(PaymentSchedule[[#This Row],[PMT '#]]&lt;&gt;"",PaymentSchedule[[#This Row],[BEGINNING BALANCE]]*(InterestRate/PaymentsPerYear),"")</f>
        <v>4398.6961786792617</v>
      </c>
      <c r="J33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792763.13213078748</v>
      </c>
      <c r="K335" s="31">
        <f ca="1">IF(PaymentSchedule[[#This Row],[PMT '#]]&lt;&gt;"",SUM(INDEX(PaymentSchedule[INTEREST],1,1):PaymentSchedule[[#This Row],[INTEREST]]),"")</f>
        <v>4698687.0666893031</v>
      </c>
    </row>
    <row r="336" spans="2:11" x14ac:dyDescent="0.45">
      <c r="B336" s="33">
        <f ca="1">IF(LoanIsGood,IF(ROW()-ROW(PaymentSchedule[[#Headers],[PMT '#]])&gt;ScheduledNumberOfPayments,"",ROW()-ROW(PaymentSchedule[[#Headers],[PMT '#]])),"")</f>
        <v>324</v>
      </c>
      <c r="C336" s="30">
        <f ca="1">IF(PaymentSchedule[[#This Row],[PMT '#]]&lt;&gt;"",EOMONTH(LoanStartDate,ROW(PaymentSchedule[[#This Row],[PMT '#]])-ROW(PaymentSchedule[[#Headers],[PMT '#]])-2)+DAY(LoanStartDate),"")</f>
        <v>54985</v>
      </c>
      <c r="D336" s="31">
        <f ca="1">IF(PaymentSchedule[[#This Row],[PMT '#]]&lt;&gt;"",IF(ROW()-ROW(PaymentSchedule[[#Headers],[BEGINNING BALANCE]])=1,LoanAmount,INDEX(PaymentSchedule[ENDING BALANCE],ROW()-ROW(PaymentSchedule[[#Headers],[BEGINNING BALANCE]])-1)),"")</f>
        <v>792763.13213078748</v>
      </c>
      <c r="E336" s="31">
        <f ca="1">IF(PaymentSchedule[[#This Row],[PMT '#]]&lt;&gt;"",ScheduledPayment,"")</f>
        <v>23702.550880986142</v>
      </c>
      <c r="F33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6" s="31">
        <f ca="1">IF(PaymentSchedule[[#This Row],[PMT '#]]&lt;&gt;"",PaymentSchedule[[#This Row],[TOTAL PAYMENT]]-PaymentSchedule[[#This Row],[INTEREST]],"")</f>
        <v>19408.417248611044</v>
      </c>
      <c r="I336" s="31">
        <f ca="1">IF(PaymentSchedule[[#This Row],[PMT '#]]&lt;&gt;"",PaymentSchedule[[#This Row],[BEGINNING BALANCE]]*(InterestRate/PaymentsPerYear),"")</f>
        <v>4294.1336323750993</v>
      </c>
      <c r="J33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773354.71488217649</v>
      </c>
      <c r="K336" s="31">
        <f ca="1">IF(PaymentSchedule[[#This Row],[PMT '#]]&lt;&gt;"",SUM(INDEX(PaymentSchedule[INTEREST],1,1):PaymentSchedule[[#This Row],[INTEREST]]),"")</f>
        <v>4702981.2003216781</v>
      </c>
    </row>
    <row r="337" spans="2:11" x14ac:dyDescent="0.45">
      <c r="B337" s="33">
        <f ca="1">IF(LoanIsGood,IF(ROW()-ROW(PaymentSchedule[[#Headers],[PMT '#]])&gt;ScheduledNumberOfPayments,"",ROW()-ROW(PaymentSchedule[[#Headers],[PMT '#]])),"")</f>
        <v>325</v>
      </c>
      <c r="C337" s="30">
        <f ca="1">IF(PaymentSchedule[[#This Row],[PMT '#]]&lt;&gt;"",EOMONTH(LoanStartDate,ROW(PaymentSchedule[[#This Row],[PMT '#]])-ROW(PaymentSchedule[[#Headers],[PMT '#]])-2)+DAY(LoanStartDate),"")</f>
        <v>55016</v>
      </c>
      <c r="D337" s="31">
        <f ca="1">IF(PaymentSchedule[[#This Row],[PMT '#]]&lt;&gt;"",IF(ROW()-ROW(PaymentSchedule[[#Headers],[BEGINNING BALANCE]])=1,LoanAmount,INDEX(PaymentSchedule[ENDING BALANCE],ROW()-ROW(PaymentSchedule[[#Headers],[BEGINNING BALANCE]])-1)),"")</f>
        <v>773354.71488217649</v>
      </c>
      <c r="E337" s="31">
        <f ca="1">IF(PaymentSchedule[[#This Row],[PMT '#]]&lt;&gt;"",ScheduledPayment,"")</f>
        <v>23702.550880986142</v>
      </c>
      <c r="F33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7" s="31">
        <f ca="1">IF(PaymentSchedule[[#This Row],[PMT '#]]&lt;&gt;"",PaymentSchedule[[#This Row],[TOTAL PAYMENT]]-PaymentSchedule[[#This Row],[INTEREST]],"")</f>
        <v>19513.546175374351</v>
      </c>
      <c r="I337" s="31">
        <f ca="1">IF(PaymentSchedule[[#This Row],[PMT '#]]&lt;&gt;"",PaymentSchedule[[#This Row],[BEGINNING BALANCE]]*(InterestRate/PaymentsPerYear),"")</f>
        <v>4189.0047056117892</v>
      </c>
      <c r="J33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753841.16870680219</v>
      </c>
      <c r="K337" s="31">
        <f ca="1">IF(PaymentSchedule[[#This Row],[PMT '#]]&lt;&gt;"",SUM(INDEX(PaymentSchedule[INTEREST],1,1):PaymentSchedule[[#This Row],[INTEREST]]),"")</f>
        <v>4707170.2050272897</v>
      </c>
    </row>
    <row r="338" spans="2:11" x14ac:dyDescent="0.45">
      <c r="B338" s="33">
        <f ca="1">IF(LoanIsGood,IF(ROW()-ROW(PaymentSchedule[[#Headers],[PMT '#]])&gt;ScheduledNumberOfPayments,"",ROW()-ROW(PaymentSchedule[[#Headers],[PMT '#]])),"")</f>
        <v>326</v>
      </c>
      <c r="C338" s="30">
        <f ca="1">IF(PaymentSchedule[[#This Row],[PMT '#]]&lt;&gt;"",EOMONTH(LoanStartDate,ROW(PaymentSchedule[[#This Row],[PMT '#]])-ROW(PaymentSchedule[[#Headers],[PMT '#]])-2)+DAY(LoanStartDate),"")</f>
        <v>55047</v>
      </c>
      <c r="D338" s="31">
        <f ca="1">IF(PaymentSchedule[[#This Row],[PMT '#]]&lt;&gt;"",IF(ROW()-ROW(PaymentSchedule[[#Headers],[BEGINNING BALANCE]])=1,LoanAmount,INDEX(PaymentSchedule[ENDING BALANCE],ROW()-ROW(PaymentSchedule[[#Headers],[BEGINNING BALANCE]])-1)),"")</f>
        <v>753841.16870680219</v>
      </c>
      <c r="E338" s="31">
        <f ca="1">IF(PaymentSchedule[[#This Row],[PMT '#]]&lt;&gt;"",ScheduledPayment,"")</f>
        <v>23702.550880986142</v>
      </c>
      <c r="F33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8" s="31">
        <f ca="1">IF(PaymentSchedule[[#This Row],[PMT '#]]&lt;&gt;"",PaymentSchedule[[#This Row],[TOTAL PAYMENT]]-PaymentSchedule[[#This Row],[INTEREST]],"")</f>
        <v>19619.244550490963</v>
      </c>
      <c r="I338" s="31">
        <f ca="1">IF(PaymentSchedule[[#This Row],[PMT '#]]&lt;&gt;"",PaymentSchedule[[#This Row],[BEGINNING BALANCE]]*(InterestRate/PaymentsPerYear),"")</f>
        <v>4083.3063304951788</v>
      </c>
      <c r="J33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734221.9241563112</v>
      </c>
      <c r="K338" s="31">
        <f ca="1">IF(PaymentSchedule[[#This Row],[PMT '#]]&lt;&gt;"",SUM(INDEX(PaymentSchedule[INTEREST],1,1):PaymentSchedule[[#This Row],[INTEREST]]),"")</f>
        <v>4711253.5113577852</v>
      </c>
    </row>
    <row r="339" spans="2:11" x14ac:dyDescent="0.45">
      <c r="B339" s="33">
        <f ca="1">IF(LoanIsGood,IF(ROW()-ROW(PaymentSchedule[[#Headers],[PMT '#]])&gt;ScheduledNumberOfPayments,"",ROW()-ROW(PaymentSchedule[[#Headers],[PMT '#]])),"")</f>
        <v>327</v>
      </c>
      <c r="C339" s="30">
        <f ca="1">IF(PaymentSchedule[[#This Row],[PMT '#]]&lt;&gt;"",EOMONTH(LoanStartDate,ROW(PaymentSchedule[[#This Row],[PMT '#]])-ROW(PaymentSchedule[[#Headers],[PMT '#]])-2)+DAY(LoanStartDate),"")</f>
        <v>55077</v>
      </c>
      <c r="D339" s="31">
        <f ca="1">IF(PaymentSchedule[[#This Row],[PMT '#]]&lt;&gt;"",IF(ROW()-ROW(PaymentSchedule[[#Headers],[BEGINNING BALANCE]])=1,LoanAmount,INDEX(PaymentSchedule[ENDING BALANCE],ROW()-ROW(PaymentSchedule[[#Headers],[BEGINNING BALANCE]])-1)),"")</f>
        <v>734221.9241563112</v>
      </c>
      <c r="E339" s="31">
        <f ca="1">IF(PaymentSchedule[[#This Row],[PMT '#]]&lt;&gt;"",ScheduledPayment,"")</f>
        <v>23702.550880986142</v>
      </c>
      <c r="F33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3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39" s="31">
        <f ca="1">IF(PaymentSchedule[[#This Row],[PMT '#]]&lt;&gt;"",PaymentSchedule[[#This Row],[TOTAL PAYMENT]]-PaymentSchedule[[#This Row],[INTEREST]],"")</f>
        <v>19725.51545847279</v>
      </c>
      <c r="I339" s="31">
        <f ca="1">IF(PaymentSchedule[[#This Row],[PMT '#]]&lt;&gt;"",PaymentSchedule[[#This Row],[BEGINNING BALANCE]]*(InterestRate/PaymentsPerYear),"")</f>
        <v>3977.0354225133524</v>
      </c>
      <c r="J33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714496.40869783843</v>
      </c>
      <c r="K339" s="31">
        <f ca="1">IF(PaymentSchedule[[#This Row],[PMT '#]]&lt;&gt;"",SUM(INDEX(PaymentSchedule[INTEREST],1,1):PaymentSchedule[[#This Row],[INTEREST]]),"")</f>
        <v>4715230.5467802985</v>
      </c>
    </row>
    <row r="340" spans="2:11" x14ac:dyDescent="0.45">
      <c r="B340" s="33">
        <f ca="1">IF(LoanIsGood,IF(ROW()-ROW(PaymentSchedule[[#Headers],[PMT '#]])&gt;ScheduledNumberOfPayments,"",ROW()-ROW(PaymentSchedule[[#Headers],[PMT '#]])),"")</f>
        <v>328</v>
      </c>
      <c r="C340" s="30">
        <f ca="1">IF(PaymentSchedule[[#This Row],[PMT '#]]&lt;&gt;"",EOMONTH(LoanStartDate,ROW(PaymentSchedule[[#This Row],[PMT '#]])-ROW(PaymentSchedule[[#Headers],[PMT '#]])-2)+DAY(LoanStartDate),"")</f>
        <v>55108</v>
      </c>
      <c r="D340" s="31">
        <f ca="1">IF(PaymentSchedule[[#This Row],[PMT '#]]&lt;&gt;"",IF(ROW()-ROW(PaymentSchedule[[#Headers],[BEGINNING BALANCE]])=1,LoanAmount,INDEX(PaymentSchedule[ENDING BALANCE],ROW()-ROW(PaymentSchedule[[#Headers],[BEGINNING BALANCE]])-1)),"")</f>
        <v>714496.40869783843</v>
      </c>
      <c r="E340" s="31">
        <f ca="1">IF(PaymentSchedule[[#This Row],[PMT '#]]&lt;&gt;"",ScheduledPayment,"")</f>
        <v>23702.550880986142</v>
      </c>
      <c r="F34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0" s="31">
        <f ca="1">IF(PaymentSchedule[[#This Row],[PMT '#]]&lt;&gt;"",PaymentSchedule[[#This Row],[TOTAL PAYMENT]]-PaymentSchedule[[#This Row],[INTEREST]],"")</f>
        <v>19832.362000539517</v>
      </c>
      <c r="I340" s="31">
        <f ca="1">IF(PaymentSchedule[[#This Row],[PMT '#]]&lt;&gt;"",PaymentSchedule[[#This Row],[BEGINNING BALANCE]]*(InterestRate/PaymentsPerYear),"")</f>
        <v>3870.1888804466248</v>
      </c>
      <c r="J34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694664.04669729888</v>
      </c>
      <c r="K340" s="31">
        <f ca="1">IF(PaymentSchedule[[#This Row],[PMT '#]]&lt;&gt;"",SUM(INDEX(PaymentSchedule[INTEREST],1,1):PaymentSchedule[[#This Row],[INTEREST]]),"")</f>
        <v>4719100.7356607448</v>
      </c>
    </row>
    <row r="341" spans="2:11" x14ac:dyDescent="0.45">
      <c r="B341" s="33">
        <f ca="1">IF(LoanIsGood,IF(ROW()-ROW(PaymentSchedule[[#Headers],[PMT '#]])&gt;ScheduledNumberOfPayments,"",ROW()-ROW(PaymentSchedule[[#Headers],[PMT '#]])),"")</f>
        <v>329</v>
      </c>
      <c r="C341" s="30">
        <f ca="1">IF(PaymentSchedule[[#This Row],[PMT '#]]&lt;&gt;"",EOMONTH(LoanStartDate,ROW(PaymentSchedule[[#This Row],[PMT '#]])-ROW(PaymentSchedule[[#Headers],[PMT '#]])-2)+DAY(LoanStartDate),"")</f>
        <v>55138</v>
      </c>
      <c r="D341" s="31">
        <f ca="1">IF(PaymentSchedule[[#This Row],[PMT '#]]&lt;&gt;"",IF(ROW()-ROW(PaymentSchedule[[#Headers],[BEGINNING BALANCE]])=1,LoanAmount,INDEX(PaymentSchedule[ENDING BALANCE],ROW()-ROW(PaymentSchedule[[#Headers],[BEGINNING BALANCE]])-1)),"")</f>
        <v>694664.04669729888</v>
      </c>
      <c r="E341" s="31">
        <f ca="1">IF(PaymentSchedule[[#This Row],[PMT '#]]&lt;&gt;"",ScheduledPayment,"")</f>
        <v>23702.550880986142</v>
      </c>
      <c r="F34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1" s="31">
        <f ca="1">IF(PaymentSchedule[[#This Row],[PMT '#]]&lt;&gt;"",PaymentSchedule[[#This Row],[TOTAL PAYMENT]]-PaymentSchedule[[#This Row],[INTEREST]],"")</f>
        <v>19939.787294709105</v>
      </c>
      <c r="I341" s="31">
        <f ca="1">IF(PaymentSchedule[[#This Row],[PMT '#]]&lt;&gt;"",PaymentSchedule[[#This Row],[BEGINNING BALANCE]]*(InterestRate/PaymentsPerYear),"")</f>
        <v>3762.7635862770358</v>
      </c>
      <c r="J34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674724.25940258976</v>
      </c>
      <c r="K341" s="31">
        <f ca="1">IF(PaymentSchedule[[#This Row],[PMT '#]]&lt;&gt;"",SUM(INDEX(PaymentSchedule[INTEREST],1,1):PaymentSchedule[[#This Row],[INTEREST]]),"")</f>
        <v>4722863.499247022</v>
      </c>
    </row>
    <row r="342" spans="2:11" x14ac:dyDescent="0.45">
      <c r="B342" s="33">
        <f ca="1">IF(LoanIsGood,IF(ROW()-ROW(PaymentSchedule[[#Headers],[PMT '#]])&gt;ScheduledNumberOfPayments,"",ROW()-ROW(PaymentSchedule[[#Headers],[PMT '#]])),"")</f>
        <v>330</v>
      </c>
      <c r="C342" s="30">
        <f ca="1">IF(PaymentSchedule[[#This Row],[PMT '#]]&lt;&gt;"",EOMONTH(LoanStartDate,ROW(PaymentSchedule[[#This Row],[PMT '#]])-ROW(PaymentSchedule[[#Headers],[PMT '#]])-2)+DAY(LoanStartDate),"")</f>
        <v>55169</v>
      </c>
      <c r="D342" s="31">
        <f ca="1">IF(PaymentSchedule[[#This Row],[PMT '#]]&lt;&gt;"",IF(ROW()-ROW(PaymentSchedule[[#Headers],[BEGINNING BALANCE]])=1,LoanAmount,INDEX(PaymentSchedule[ENDING BALANCE],ROW()-ROW(PaymentSchedule[[#Headers],[BEGINNING BALANCE]])-1)),"")</f>
        <v>674724.25940258976</v>
      </c>
      <c r="E342" s="31">
        <f ca="1">IF(PaymentSchedule[[#This Row],[PMT '#]]&lt;&gt;"",ScheduledPayment,"")</f>
        <v>23702.550880986142</v>
      </c>
      <c r="F34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2" s="31">
        <f ca="1">IF(PaymentSchedule[[#This Row],[PMT '#]]&lt;&gt;"",PaymentSchedule[[#This Row],[TOTAL PAYMENT]]-PaymentSchedule[[#This Row],[INTEREST]],"")</f>
        <v>20047.794475888782</v>
      </c>
      <c r="I342" s="31">
        <f ca="1">IF(PaymentSchedule[[#This Row],[PMT '#]]&lt;&gt;"",PaymentSchedule[[#This Row],[BEGINNING BALANCE]]*(InterestRate/PaymentsPerYear),"")</f>
        <v>3654.7564050973615</v>
      </c>
      <c r="J34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654676.46492670092</v>
      </c>
      <c r="K342" s="31">
        <f ca="1">IF(PaymentSchedule[[#This Row],[PMT '#]]&lt;&gt;"",SUM(INDEX(PaymentSchedule[INTEREST],1,1):PaymentSchedule[[#This Row],[INTEREST]]),"")</f>
        <v>4726518.2556521194</v>
      </c>
    </row>
    <row r="343" spans="2:11" x14ac:dyDescent="0.45">
      <c r="B343" s="33">
        <f ca="1">IF(LoanIsGood,IF(ROW()-ROW(PaymentSchedule[[#Headers],[PMT '#]])&gt;ScheduledNumberOfPayments,"",ROW()-ROW(PaymentSchedule[[#Headers],[PMT '#]])),"")</f>
        <v>331</v>
      </c>
      <c r="C343" s="30">
        <f ca="1">IF(PaymentSchedule[[#This Row],[PMT '#]]&lt;&gt;"",EOMONTH(LoanStartDate,ROW(PaymentSchedule[[#This Row],[PMT '#]])-ROW(PaymentSchedule[[#Headers],[PMT '#]])-2)+DAY(LoanStartDate),"")</f>
        <v>55200</v>
      </c>
      <c r="D343" s="31">
        <f ca="1">IF(PaymentSchedule[[#This Row],[PMT '#]]&lt;&gt;"",IF(ROW()-ROW(PaymentSchedule[[#Headers],[BEGINNING BALANCE]])=1,LoanAmount,INDEX(PaymentSchedule[ENDING BALANCE],ROW()-ROW(PaymentSchedule[[#Headers],[BEGINNING BALANCE]])-1)),"")</f>
        <v>654676.46492670092</v>
      </c>
      <c r="E343" s="31">
        <f ca="1">IF(PaymentSchedule[[#This Row],[PMT '#]]&lt;&gt;"",ScheduledPayment,"")</f>
        <v>23702.550880986142</v>
      </c>
      <c r="F34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3" s="31">
        <f ca="1">IF(PaymentSchedule[[#This Row],[PMT '#]]&lt;&gt;"",PaymentSchedule[[#This Row],[TOTAL PAYMENT]]-PaymentSchedule[[#This Row],[INTEREST]],"")</f>
        <v>20156.38669596651</v>
      </c>
      <c r="I343" s="31">
        <f ca="1">IF(PaymentSchedule[[#This Row],[PMT '#]]&lt;&gt;"",PaymentSchedule[[#This Row],[BEGINNING BALANCE]]*(InterestRate/PaymentsPerYear),"")</f>
        <v>3546.1641850196302</v>
      </c>
      <c r="J34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634520.07823073445</v>
      </c>
      <c r="K343" s="31">
        <f ca="1">IF(PaymentSchedule[[#This Row],[PMT '#]]&lt;&gt;"",SUM(INDEX(PaymentSchedule[INTEREST],1,1):PaymentSchedule[[#This Row],[INTEREST]]),"")</f>
        <v>4730064.4198371386</v>
      </c>
    </row>
    <row r="344" spans="2:11" x14ac:dyDescent="0.45">
      <c r="B344" s="33">
        <f ca="1">IF(LoanIsGood,IF(ROW()-ROW(PaymentSchedule[[#Headers],[PMT '#]])&gt;ScheduledNumberOfPayments,"",ROW()-ROW(PaymentSchedule[[#Headers],[PMT '#]])),"")</f>
        <v>332</v>
      </c>
      <c r="C344" s="30">
        <f ca="1">IF(PaymentSchedule[[#This Row],[PMT '#]]&lt;&gt;"",EOMONTH(LoanStartDate,ROW(PaymentSchedule[[#This Row],[PMT '#]])-ROW(PaymentSchedule[[#Headers],[PMT '#]])-2)+DAY(LoanStartDate),"")</f>
        <v>55228</v>
      </c>
      <c r="D344" s="31">
        <f ca="1">IF(PaymentSchedule[[#This Row],[PMT '#]]&lt;&gt;"",IF(ROW()-ROW(PaymentSchedule[[#Headers],[BEGINNING BALANCE]])=1,LoanAmount,INDEX(PaymentSchedule[ENDING BALANCE],ROW()-ROW(PaymentSchedule[[#Headers],[BEGINNING BALANCE]])-1)),"")</f>
        <v>634520.07823073445</v>
      </c>
      <c r="E344" s="31">
        <f ca="1">IF(PaymentSchedule[[#This Row],[PMT '#]]&lt;&gt;"",ScheduledPayment,"")</f>
        <v>23702.550880986142</v>
      </c>
      <c r="F34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4" s="31">
        <f ca="1">IF(PaymentSchedule[[#This Row],[PMT '#]]&lt;&gt;"",PaymentSchedule[[#This Row],[TOTAL PAYMENT]]-PaymentSchedule[[#This Row],[INTEREST]],"")</f>
        <v>20265.567123902998</v>
      </c>
      <c r="I344" s="31">
        <f ca="1">IF(PaymentSchedule[[#This Row],[PMT '#]]&lt;&gt;"",PaymentSchedule[[#This Row],[BEGINNING BALANCE]]*(InterestRate/PaymentsPerYear),"")</f>
        <v>3436.9837570831451</v>
      </c>
      <c r="J34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614254.51110683149</v>
      </c>
      <c r="K344" s="31">
        <f ca="1">IF(PaymentSchedule[[#This Row],[PMT '#]]&lt;&gt;"",SUM(INDEX(PaymentSchedule[INTEREST],1,1):PaymentSchedule[[#This Row],[INTEREST]]),"")</f>
        <v>4733501.4035942219</v>
      </c>
    </row>
    <row r="345" spans="2:11" x14ac:dyDescent="0.45">
      <c r="B345" s="33">
        <f ca="1">IF(LoanIsGood,IF(ROW()-ROW(PaymentSchedule[[#Headers],[PMT '#]])&gt;ScheduledNumberOfPayments,"",ROW()-ROW(PaymentSchedule[[#Headers],[PMT '#]])),"")</f>
        <v>333</v>
      </c>
      <c r="C345" s="30">
        <f ca="1">IF(PaymentSchedule[[#This Row],[PMT '#]]&lt;&gt;"",EOMONTH(LoanStartDate,ROW(PaymentSchedule[[#This Row],[PMT '#]])-ROW(PaymentSchedule[[#Headers],[PMT '#]])-2)+DAY(LoanStartDate),"")</f>
        <v>55259</v>
      </c>
      <c r="D345" s="31">
        <f ca="1">IF(PaymentSchedule[[#This Row],[PMT '#]]&lt;&gt;"",IF(ROW()-ROW(PaymentSchedule[[#Headers],[BEGINNING BALANCE]])=1,LoanAmount,INDEX(PaymentSchedule[ENDING BALANCE],ROW()-ROW(PaymentSchedule[[#Headers],[BEGINNING BALANCE]])-1)),"")</f>
        <v>614254.51110683149</v>
      </c>
      <c r="E345" s="31">
        <f ca="1">IF(PaymentSchedule[[#This Row],[PMT '#]]&lt;&gt;"",ScheduledPayment,"")</f>
        <v>23702.550880986142</v>
      </c>
      <c r="F34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5" s="31">
        <f ca="1">IF(PaymentSchedule[[#This Row],[PMT '#]]&lt;&gt;"",PaymentSchedule[[#This Row],[TOTAL PAYMENT]]-PaymentSchedule[[#This Row],[INTEREST]],"")</f>
        <v>20375.338945824136</v>
      </c>
      <c r="I345" s="31">
        <f ca="1">IF(PaymentSchedule[[#This Row],[PMT '#]]&lt;&gt;"",PaymentSchedule[[#This Row],[BEGINNING BALANCE]]*(InterestRate/PaymentsPerYear),"")</f>
        <v>3327.211935162004</v>
      </c>
      <c r="J34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593879.1721610073</v>
      </c>
      <c r="K345" s="31">
        <f ca="1">IF(PaymentSchedule[[#This Row],[PMT '#]]&lt;&gt;"",SUM(INDEX(PaymentSchedule[INTEREST],1,1):PaymentSchedule[[#This Row],[INTEREST]]),"")</f>
        <v>4736828.6155293835</v>
      </c>
    </row>
    <row r="346" spans="2:11" x14ac:dyDescent="0.45">
      <c r="B346" s="33">
        <f ca="1">IF(LoanIsGood,IF(ROW()-ROW(PaymentSchedule[[#Headers],[PMT '#]])&gt;ScheduledNumberOfPayments,"",ROW()-ROW(PaymentSchedule[[#Headers],[PMT '#]])),"")</f>
        <v>334</v>
      </c>
      <c r="C346" s="30">
        <f ca="1">IF(PaymentSchedule[[#This Row],[PMT '#]]&lt;&gt;"",EOMONTH(LoanStartDate,ROW(PaymentSchedule[[#This Row],[PMT '#]])-ROW(PaymentSchedule[[#Headers],[PMT '#]])-2)+DAY(LoanStartDate),"")</f>
        <v>55289</v>
      </c>
      <c r="D346" s="31">
        <f ca="1">IF(PaymentSchedule[[#This Row],[PMT '#]]&lt;&gt;"",IF(ROW()-ROW(PaymentSchedule[[#Headers],[BEGINNING BALANCE]])=1,LoanAmount,INDEX(PaymentSchedule[ENDING BALANCE],ROW()-ROW(PaymentSchedule[[#Headers],[BEGINNING BALANCE]])-1)),"")</f>
        <v>593879.1721610073</v>
      </c>
      <c r="E346" s="31">
        <f ca="1">IF(PaymentSchedule[[#This Row],[PMT '#]]&lt;&gt;"",ScheduledPayment,"")</f>
        <v>23702.550880986142</v>
      </c>
      <c r="F34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6" s="31">
        <f ca="1">IF(PaymentSchedule[[#This Row],[PMT '#]]&lt;&gt;"",PaymentSchedule[[#This Row],[TOTAL PAYMENT]]-PaymentSchedule[[#This Row],[INTEREST]],"")</f>
        <v>20485.70536511402</v>
      </c>
      <c r="I346" s="31">
        <f ca="1">IF(PaymentSchedule[[#This Row],[PMT '#]]&lt;&gt;"",PaymentSchedule[[#This Row],[BEGINNING BALANCE]]*(InterestRate/PaymentsPerYear),"")</f>
        <v>3216.8455158721231</v>
      </c>
      <c r="J34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573393.46679589327</v>
      </c>
      <c r="K346" s="31">
        <f ca="1">IF(PaymentSchedule[[#This Row],[PMT '#]]&lt;&gt;"",SUM(INDEX(PaymentSchedule[INTEREST],1,1):PaymentSchedule[[#This Row],[INTEREST]]),"")</f>
        <v>4740045.4610452559</v>
      </c>
    </row>
    <row r="347" spans="2:11" x14ac:dyDescent="0.45">
      <c r="B347" s="33">
        <f ca="1">IF(LoanIsGood,IF(ROW()-ROW(PaymentSchedule[[#Headers],[PMT '#]])&gt;ScheduledNumberOfPayments,"",ROW()-ROW(PaymentSchedule[[#Headers],[PMT '#]])),"")</f>
        <v>335</v>
      </c>
      <c r="C347" s="30">
        <f ca="1">IF(PaymentSchedule[[#This Row],[PMT '#]]&lt;&gt;"",EOMONTH(LoanStartDate,ROW(PaymentSchedule[[#This Row],[PMT '#]])-ROW(PaymentSchedule[[#Headers],[PMT '#]])-2)+DAY(LoanStartDate),"")</f>
        <v>55320</v>
      </c>
      <c r="D347" s="31">
        <f ca="1">IF(PaymentSchedule[[#This Row],[PMT '#]]&lt;&gt;"",IF(ROW()-ROW(PaymentSchedule[[#Headers],[BEGINNING BALANCE]])=1,LoanAmount,INDEX(PaymentSchedule[ENDING BALANCE],ROW()-ROW(PaymentSchedule[[#Headers],[BEGINNING BALANCE]])-1)),"")</f>
        <v>573393.46679589327</v>
      </c>
      <c r="E347" s="31">
        <f ca="1">IF(PaymentSchedule[[#This Row],[PMT '#]]&lt;&gt;"",ScheduledPayment,"")</f>
        <v>23702.550880986142</v>
      </c>
      <c r="F34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7" s="31">
        <f ca="1">IF(PaymentSchedule[[#This Row],[PMT '#]]&lt;&gt;"",PaymentSchedule[[#This Row],[TOTAL PAYMENT]]-PaymentSchedule[[#This Row],[INTEREST]],"")</f>
        <v>20596.669602508387</v>
      </c>
      <c r="I347" s="31">
        <f ca="1">IF(PaymentSchedule[[#This Row],[PMT '#]]&lt;&gt;"",PaymentSchedule[[#This Row],[BEGINNING BALANCE]]*(InterestRate/PaymentsPerYear),"")</f>
        <v>3105.8812784777551</v>
      </c>
      <c r="J34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552796.79719338485</v>
      </c>
      <c r="K347" s="31">
        <f ca="1">IF(PaymentSchedule[[#This Row],[PMT '#]]&lt;&gt;"",SUM(INDEX(PaymentSchedule[INTEREST],1,1):PaymentSchedule[[#This Row],[INTEREST]]),"")</f>
        <v>4743151.3423237335</v>
      </c>
    </row>
    <row r="348" spans="2:11" x14ac:dyDescent="0.45">
      <c r="B348" s="33">
        <f ca="1">IF(LoanIsGood,IF(ROW()-ROW(PaymentSchedule[[#Headers],[PMT '#]])&gt;ScheduledNumberOfPayments,"",ROW()-ROW(PaymentSchedule[[#Headers],[PMT '#]])),"")</f>
        <v>336</v>
      </c>
      <c r="C348" s="30">
        <f ca="1">IF(PaymentSchedule[[#This Row],[PMT '#]]&lt;&gt;"",EOMONTH(LoanStartDate,ROW(PaymentSchedule[[#This Row],[PMT '#]])-ROW(PaymentSchedule[[#Headers],[PMT '#]])-2)+DAY(LoanStartDate),"")</f>
        <v>55350</v>
      </c>
      <c r="D348" s="31">
        <f ca="1">IF(PaymentSchedule[[#This Row],[PMT '#]]&lt;&gt;"",IF(ROW()-ROW(PaymentSchedule[[#Headers],[BEGINNING BALANCE]])=1,LoanAmount,INDEX(PaymentSchedule[ENDING BALANCE],ROW()-ROW(PaymentSchedule[[#Headers],[BEGINNING BALANCE]])-1)),"")</f>
        <v>552796.79719338485</v>
      </c>
      <c r="E348" s="31">
        <f ca="1">IF(PaymentSchedule[[#This Row],[PMT '#]]&lt;&gt;"",ScheduledPayment,"")</f>
        <v>23702.550880986142</v>
      </c>
      <c r="F34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8" s="31">
        <f ca="1">IF(PaymentSchedule[[#This Row],[PMT '#]]&lt;&gt;"",PaymentSchedule[[#This Row],[TOTAL PAYMENT]]-PaymentSchedule[[#This Row],[INTEREST]],"")</f>
        <v>20708.234896188642</v>
      </c>
      <c r="I348" s="31">
        <f ca="1">IF(PaymentSchedule[[#This Row],[PMT '#]]&lt;&gt;"",PaymentSchedule[[#This Row],[BEGINNING BALANCE]]*(InterestRate/PaymentsPerYear),"")</f>
        <v>2994.3159847975012</v>
      </c>
      <c r="J34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532088.56229719624</v>
      </c>
      <c r="K348" s="31">
        <f ca="1">IF(PaymentSchedule[[#This Row],[PMT '#]]&lt;&gt;"",SUM(INDEX(PaymentSchedule[INTEREST],1,1):PaymentSchedule[[#This Row],[INTEREST]]),"")</f>
        <v>4746145.6583085312</v>
      </c>
    </row>
    <row r="349" spans="2:11" x14ac:dyDescent="0.45">
      <c r="B349" s="33">
        <f ca="1">IF(LoanIsGood,IF(ROW()-ROW(PaymentSchedule[[#Headers],[PMT '#]])&gt;ScheduledNumberOfPayments,"",ROW()-ROW(PaymentSchedule[[#Headers],[PMT '#]])),"")</f>
        <v>337</v>
      </c>
      <c r="C349" s="30">
        <f ca="1">IF(PaymentSchedule[[#This Row],[PMT '#]]&lt;&gt;"",EOMONTH(LoanStartDate,ROW(PaymentSchedule[[#This Row],[PMT '#]])-ROW(PaymentSchedule[[#Headers],[PMT '#]])-2)+DAY(LoanStartDate),"")</f>
        <v>55381</v>
      </c>
      <c r="D349" s="31">
        <f ca="1">IF(PaymentSchedule[[#This Row],[PMT '#]]&lt;&gt;"",IF(ROW()-ROW(PaymentSchedule[[#Headers],[BEGINNING BALANCE]])=1,LoanAmount,INDEX(PaymentSchedule[ENDING BALANCE],ROW()-ROW(PaymentSchedule[[#Headers],[BEGINNING BALANCE]])-1)),"")</f>
        <v>532088.56229719624</v>
      </c>
      <c r="E349" s="31">
        <f ca="1">IF(PaymentSchedule[[#This Row],[PMT '#]]&lt;&gt;"",ScheduledPayment,"")</f>
        <v>23702.550880986142</v>
      </c>
      <c r="F34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4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49" s="31">
        <f ca="1">IF(PaymentSchedule[[#This Row],[PMT '#]]&lt;&gt;"",PaymentSchedule[[#This Row],[TOTAL PAYMENT]]-PaymentSchedule[[#This Row],[INTEREST]],"")</f>
        <v>20820.404501876328</v>
      </c>
      <c r="I349" s="31">
        <f ca="1">IF(PaymentSchedule[[#This Row],[PMT '#]]&lt;&gt;"",PaymentSchedule[[#This Row],[BEGINNING BALANCE]]*(InterestRate/PaymentsPerYear),"")</f>
        <v>2882.1463791098131</v>
      </c>
      <c r="J34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511268.15779531992</v>
      </c>
      <c r="K349" s="31">
        <f ca="1">IF(PaymentSchedule[[#This Row],[PMT '#]]&lt;&gt;"",SUM(INDEX(PaymentSchedule[INTEREST],1,1):PaymentSchedule[[#This Row],[INTEREST]]),"")</f>
        <v>4749027.8046876406</v>
      </c>
    </row>
    <row r="350" spans="2:11" x14ac:dyDescent="0.45">
      <c r="B350" s="33">
        <f ca="1">IF(LoanIsGood,IF(ROW()-ROW(PaymentSchedule[[#Headers],[PMT '#]])&gt;ScheduledNumberOfPayments,"",ROW()-ROW(PaymentSchedule[[#Headers],[PMT '#]])),"")</f>
        <v>338</v>
      </c>
      <c r="C350" s="30">
        <f ca="1">IF(PaymentSchedule[[#This Row],[PMT '#]]&lt;&gt;"",EOMONTH(LoanStartDate,ROW(PaymentSchedule[[#This Row],[PMT '#]])-ROW(PaymentSchedule[[#Headers],[PMT '#]])-2)+DAY(LoanStartDate),"")</f>
        <v>55412</v>
      </c>
      <c r="D350" s="31">
        <f ca="1">IF(PaymentSchedule[[#This Row],[PMT '#]]&lt;&gt;"",IF(ROW()-ROW(PaymentSchedule[[#Headers],[BEGINNING BALANCE]])=1,LoanAmount,INDEX(PaymentSchedule[ENDING BALANCE],ROW()-ROW(PaymentSchedule[[#Headers],[BEGINNING BALANCE]])-1)),"")</f>
        <v>511268.15779531992</v>
      </c>
      <c r="E350" s="31">
        <f ca="1">IF(PaymentSchedule[[#This Row],[PMT '#]]&lt;&gt;"",ScheduledPayment,"")</f>
        <v>23702.550880986142</v>
      </c>
      <c r="F35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0" s="31">
        <f ca="1">IF(PaymentSchedule[[#This Row],[PMT '#]]&lt;&gt;"",PaymentSchedule[[#This Row],[TOTAL PAYMENT]]-PaymentSchedule[[#This Row],[INTEREST]],"")</f>
        <v>20933.181692928159</v>
      </c>
      <c r="I350" s="31">
        <f ca="1">IF(PaymentSchedule[[#This Row],[PMT '#]]&lt;&gt;"",PaymentSchedule[[#This Row],[BEGINNING BALANCE]]*(InterestRate/PaymentsPerYear),"")</f>
        <v>2769.3691880579831</v>
      </c>
      <c r="J35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490334.97610239178</v>
      </c>
      <c r="K350" s="31">
        <f ca="1">IF(PaymentSchedule[[#This Row],[PMT '#]]&lt;&gt;"",SUM(INDEX(PaymentSchedule[INTEREST],1,1):PaymentSchedule[[#This Row],[INTEREST]]),"")</f>
        <v>4751797.1738756988</v>
      </c>
    </row>
    <row r="351" spans="2:11" x14ac:dyDescent="0.45">
      <c r="B351" s="33">
        <f ca="1">IF(LoanIsGood,IF(ROW()-ROW(PaymentSchedule[[#Headers],[PMT '#]])&gt;ScheduledNumberOfPayments,"",ROW()-ROW(PaymentSchedule[[#Headers],[PMT '#]])),"")</f>
        <v>339</v>
      </c>
      <c r="C351" s="30">
        <f ca="1">IF(PaymentSchedule[[#This Row],[PMT '#]]&lt;&gt;"",EOMONTH(LoanStartDate,ROW(PaymentSchedule[[#This Row],[PMT '#]])-ROW(PaymentSchedule[[#Headers],[PMT '#]])-2)+DAY(LoanStartDate),"")</f>
        <v>55442</v>
      </c>
      <c r="D351" s="31">
        <f ca="1">IF(PaymentSchedule[[#This Row],[PMT '#]]&lt;&gt;"",IF(ROW()-ROW(PaymentSchedule[[#Headers],[BEGINNING BALANCE]])=1,LoanAmount,INDEX(PaymentSchedule[ENDING BALANCE],ROW()-ROW(PaymentSchedule[[#Headers],[BEGINNING BALANCE]])-1)),"")</f>
        <v>490334.97610239178</v>
      </c>
      <c r="E351" s="31">
        <f ca="1">IF(PaymentSchedule[[#This Row],[PMT '#]]&lt;&gt;"",ScheduledPayment,"")</f>
        <v>23702.550880986142</v>
      </c>
      <c r="F35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1" s="31">
        <f ca="1">IF(PaymentSchedule[[#This Row],[PMT '#]]&lt;&gt;"",PaymentSchedule[[#This Row],[TOTAL PAYMENT]]-PaymentSchedule[[#This Row],[INTEREST]],"")</f>
        <v>21046.569760431521</v>
      </c>
      <c r="I351" s="31">
        <f ca="1">IF(PaymentSchedule[[#This Row],[PMT '#]]&lt;&gt;"",PaymentSchedule[[#This Row],[BEGINNING BALANCE]]*(InterestRate/PaymentsPerYear),"")</f>
        <v>2655.9811205546221</v>
      </c>
      <c r="J35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469288.40634196025</v>
      </c>
      <c r="K351" s="31">
        <f ca="1">IF(PaymentSchedule[[#This Row],[PMT '#]]&lt;&gt;"",SUM(INDEX(PaymentSchedule[INTEREST],1,1):PaymentSchedule[[#This Row],[INTEREST]]),"")</f>
        <v>4754453.1549962536</v>
      </c>
    </row>
    <row r="352" spans="2:11" x14ac:dyDescent="0.45">
      <c r="B352" s="33">
        <f ca="1">IF(LoanIsGood,IF(ROW()-ROW(PaymentSchedule[[#Headers],[PMT '#]])&gt;ScheduledNumberOfPayments,"",ROW()-ROW(PaymentSchedule[[#Headers],[PMT '#]])),"")</f>
        <v>340</v>
      </c>
      <c r="C352" s="30">
        <f ca="1">IF(PaymentSchedule[[#This Row],[PMT '#]]&lt;&gt;"",EOMONTH(LoanStartDate,ROW(PaymentSchedule[[#This Row],[PMT '#]])-ROW(PaymentSchedule[[#Headers],[PMT '#]])-2)+DAY(LoanStartDate),"")</f>
        <v>55473</v>
      </c>
      <c r="D352" s="31">
        <f ca="1">IF(PaymentSchedule[[#This Row],[PMT '#]]&lt;&gt;"",IF(ROW()-ROW(PaymentSchedule[[#Headers],[BEGINNING BALANCE]])=1,LoanAmount,INDEX(PaymentSchedule[ENDING BALANCE],ROW()-ROW(PaymentSchedule[[#Headers],[BEGINNING BALANCE]])-1)),"")</f>
        <v>469288.40634196025</v>
      </c>
      <c r="E352" s="31">
        <f ca="1">IF(PaymentSchedule[[#This Row],[PMT '#]]&lt;&gt;"",ScheduledPayment,"")</f>
        <v>23702.550880986142</v>
      </c>
      <c r="F35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2" s="31">
        <f ca="1">IF(PaymentSchedule[[#This Row],[PMT '#]]&lt;&gt;"",PaymentSchedule[[#This Row],[TOTAL PAYMENT]]-PaymentSchedule[[#This Row],[INTEREST]],"")</f>
        <v>21160.572013300523</v>
      </c>
      <c r="I352" s="31">
        <f ca="1">IF(PaymentSchedule[[#This Row],[PMT '#]]&lt;&gt;"",PaymentSchedule[[#This Row],[BEGINNING BALANCE]]*(InterestRate/PaymentsPerYear),"")</f>
        <v>2541.9788676856183</v>
      </c>
      <c r="J35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448127.83432865969</v>
      </c>
      <c r="K352" s="31">
        <f ca="1">IF(PaymentSchedule[[#This Row],[PMT '#]]&lt;&gt;"",SUM(INDEX(PaymentSchedule[INTEREST],1,1):PaymentSchedule[[#This Row],[INTEREST]]),"")</f>
        <v>4756995.133863939</v>
      </c>
    </row>
    <row r="353" spans="2:11" x14ac:dyDescent="0.45">
      <c r="B353" s="33">
        <f ca="1">IF(LoanIsGood,IF(ROW()-ROW(PaymentSchedule[[#Headers],[PMT '#]])&gt;ScheduledNumberOfPayments,"",ROW()-ROW(PaymentSchedule[[#Headers],[PMT '#]])),"")</f>
        <v>341</v>
      </c>
      <c r="C353" s="30">
        <f ca="1">IF(PaymentSchedule[[#This Row],[PMT '#]]&lt;&gt;"",EOMONTH(LoanStartDate,ROW(PaymentSchedule[[#This Row],[PMT '#]])-ROW(PaymentSchedule[[#Headers],[PMT '#]])-2)+DAY(LoanStartDate),"")</f>
        <v>55503</v>
      </c>
      <c r="D353" s="31">
        <f ca="1">IF(PaymentSchedule[[#This Row],[PMT '#]]&lt;&gt;"",IF(ROW()-ROW(PaymentSchedule[[#Headers],[BEGINNING BALANCE]])=1,LoanAmount,INDEX(PaymentSchedule[ENDING BALANCE],ROW()-ROW(PaymentSchedule[[#Headers],[BEGINNING BALANCE]])-1)),"")</f>
        <v>448127.83432865969</v>
      </c>
      <c r="E353" s="31">
        <f ca="1">IF(PaymentSchedule[[#This Row],[PMT '#]]&lt;&gt;"",ScheduledPayment,"")</f>
        <v>23702.550880986142</v>
      </c>
      <c r="F35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3" s="31">
        <f ca="1">IF(PaymentSchedule[[#This Row],[PMT '#]]&lt;&gt;"",PaymentSchedule[[#This Row],[TOTAL PAYMENT]]-PaymentSchedule[[#This Row],[INTEREST]],"")</f>
        <v>21275.191778372569</v>
      </c>
      <c r="I353" s="31">
        <f ca="1">IF(PaymentSchedule[[#This Row],[PMT '#]]&lt;&gt;"",PaymentSchedule[[#This Row],[BEGINNING BALANCE]]*(InterestRate/PaymentsPerYear),"")</f>
        <v>2427.3591026135732</v>
      </c>
      <c r="J35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426852.64255028713</v>
      </c>
      <c r="K353" s="31">
        <f ca="1">IF(PaymentSchedule[[#This Row],[PMT '#]]&lt;&gt;"",SUM(INDEX(PaymentSchedule[INTEREST],1,1):PaymentSchedule[[#This Row],[INTEREST]]),"")</f>
        <v>4759422.4929665523</v>
      </c>
    </row>
    <row r="354" spans="2:11" x14ac:dyDescent="0.45">
      <c r="B354" s="33">
        <f ca="1">IF(LoanIsGood,IF(ROW()-ROW(PaymentSchedule[[#Headers],[PMT '#]])&gt;ScheduledNumberOfPayments,"",ROW()-ROW(PaymentSchedule[[#Headers],[PMT '#]])),"")</f>
        <v>342</v>
      </c>
      <c r="C354" s="30">
        <f ca="1">IF(PaymentSchedule[[#This Row],[PMT '#]]&lt;&gt;"",EOMONTH(LoanStartDate,ROW(PaymentSchedule[[#This Row],[PMT '#]])-ROW(PaymentSchedule[[#Headers],[PMT '#]])-2)+DAY(LoanStartDate),"")</f>
        <v>55534</v>
      </c>
      <c r="D354" s="31">
        <f ca="1">IF(PaymentSchedule[[#This Row],[PMT '#]]&lt;&gt;"",IF(ROW()-ROW(PaymentSchedule[[#Headers],[BEGINNING BALANCE]])=1,LoanAmount,INDEX(PaymentSchedule[ENDING BALANCE],ROW()-ROW(PaymentSchedule[[#Headers],[BEGINNING BALANCE]])-1)),"")</f>
        <v>426852.64255028713</v>
      </c>
      <c r="E354" s="31">
        <f ca="1">IF(PaymentSchedule[[#This Row],[PMT '#]]&lt;&gt;"",ScheduledPayment,"")</f>
        <v>23702.550880986142</v>
      </c>
      <c r="F35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4" s="31">
        <f ca="1">IF(PaymentSchedule[[#This Row],[PMT '#]]&lt;&gt;"",PaymentSchedule[[#This Row],[TOTAL PAYMENT]]-PaymentSchedule[[#This Row],[INTEREST]],"")</f>
        <v>21390.432400505419</v>
      </c>
      <c r="I354" s="31">
        <f ca="1">IF(PaymentSchedule[[#This Row],[PMT '#]]&lt;&gt;"",PaymentSchedule[[#This Row],[BEGINNING BALANCE]]*(InterestRate/PaymentsPerYear),"")</f>
        <v>2312.1184804807222</v>
      </c>
      <c r="J35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405462.21014978172</v>
      </c>
      <c r="K354" s="31">
        <f ca="1">IF(PaymentSchedule[[#This Row],[PMT '#]]&lt;&gt;"",SUM(INDEX(PaymentSchedule[INTEREST],1,1):PaymentSchedule[[#This Row],[INTEREST]]),"")</f>
        <v>4761734.6114470325</v>
      </c>
    </row>
    <row r="355" spans="2:11" x14ac:dyDescent="0.45">
      <c r="B355" s="33">
        <f ca="1">IF(LoanIsGood,IF(ROW()-ROW(PaymentSchedule[[#Headers],[PMT '#]])&gt;ScheduledNumberOfPayments,"",ROW()-ROW(PaymentSchedule[[#Headers],[PMT '#]])),"")</f>
        <v>343</v>
      </c>
      <c r="C355" s="30">
        <f ca="1">IF(PaymentSchedule[[#This Row],[PMT '#]]&lt;&gt;"",EOMONTH(LoanStartDate,ROW(PaymentSchedule[[#This Row],[PMT '#]])-ROW(PaymentSchedule[[#Headers],[PMT '#]])-2)+DAY(LoanStartDate),"")</f>
        <v>55565</v>
      </c>
      <c r="D355" s="31">
        <f ca="1">IF(PaymentSchedule[[#This Row],[PMT '#]]&lt;&gt;"",IF(ROW()-ROW(PaymentSchedule[[#Headers],[BEGINNING BALANCE]])=1,LoanAmount,INDEX(PaymentSchedule[ENDING BALANCE],ROW()-ROW(PaymentSchedule[[#Headers],[BEGINNING BALANCE]])-1)),"")</f>
        <v>405462.21014978172</v>
      </c>
      <c r="E355" s="31">
        <f ca="1">IF(PaymentSchedule[[#This Row],[PMT '#]]&lt;&gt;"",ScheduledPayment,"")</f>
        <v>23702.550880986142</v>
      </c>
      <c r="F35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5" s="31">
        <f ca="1">IF(PaymentSchedule[[#This Row],[PMT '#]]&lt;&gt;"",PaymentSchedule[[#This Row],[TOTAL PAYMENT]]-PaymentSchedule[[#This Row],[INTEREST]],"")</f>
        <v>21506.297242674824</v>
      </c>
      <c r="I355" s="31">
        <f ca="1">IF(PaymentSchedule[[#This Row],[PMT '#]]&lt;&gt;"",PaymentSchedule[[#This Row],[BEGINNING BALANCE]]*(InterestRate/PaymentsPerYear),"")</f>
        <v>2196.2536383113179</v>
      </c>
      <c r="J35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383955.91290710692</v>
      </c>
      <c r="K355" s="31">
        <f ca="1">IF(PaymentSchedule[[#This Row],[PMT '#]]&lt;&gt;"",SUM(INDEX(PaymentSchedule[INTEREST],1,1):PaymentSchedule[[#This Row],[INTEREST]]),"")</f>
        <v>4763930.8650853438</v>
      </c>
    </row>
    <row r="356" spans="2:11" x14ac:dyDescent="0.45">
      <c r="B356" s="33">
        <f ca="1">IF(LoanIsGood,IF(ROW()-ROW(PaymentSchedule[[#Headers],[PMT '#]])&gt;ScheduledNumberOfPayments,"",ROW()-ROW(PaymentSchedule[[#Headers],[PMT '#]])),"")</f>
        <v>344</v>
      </c>
      <c r="C356" s="30">
        <f ca="1">IF(PaymentSchedule[[#This Row],[PMT '#]]&lt;&gt;"",EOMONTH(LoanStartDate,ROW(PaymentSchedule[[#This Row],[PMT '#]])-ROW(PaymentSchedule[[#Headers],[PMT '#]])-2)+DAY(LoanStartDate),"")</f>
        <v>55594</v>
      </c>
      <c r="D356" s="31">
        <f ca="1">IF(PaymentSchedule[[#This Row],[PMT '#]]&lt;&gt;"",IF(ROW()-ROW(PaymentSchedule[[#Headers],[BEGINNING BALANCE]])=1,LoanAmount,INDEX(PaymentSchedule[ENDING BALANCE],ROW()-ROW(PaymentSchedule[[#Headers],[BEGINNING BALANCE]])-1)),"")</f>
        <v>383955.91290710692</v>
      </c>
      <c r="E356" s="31">
        <f ca="1">IF(PaymentSchedule[[#This Row],[PMT '#]]&lt;&gt;"",ScheduledPayment,"")</f>
        <v>23702.550880986142</v>
      </c>
      <c r="F35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6" s="31">
        <f ca="1">IF(PaymentSchedule[[#This Row],[PMT '#]]&lt;&gt;"",PaymentSchedule[[#This Row],[TOTAL PAYMENT]]-PaymentSchedule[[#This Row],[INTEREST]],"")</f>
        <v>21622.789686072647</v>
      </c>
      <c r="I356" s="31">
        <f ca="1">IF(PaymentSchedule[[#This Row],[PMT '#]]&lt;&gt;"",PaymentSchedule[[#This Row],[BEGINNING BALANCE]]*(InterestRate/PaymentsPerYear),"")</f>
        <v>2079.7611949134957</v>
      </c>
      <c r="J35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362333.1232210343</v>
      </c>
      <c r="K356" s="31">
        <f ca="1">IF(PaymentSchedule[[#This Row],[PMT '#]]&lt;&gt;"",SUM(INDEX(PaymentSchedule[INTEREST],1,1):PaymentSchedule[[#This Row],[INTEREST]]),"")</f>
        <v>4766010.6262802575</v>
      </c>
    </row>
    <row r="357" spans="2:11" x14ac:dyDescent="0.45">
      <c r="B357" s="33">
        <f ca="1">IF(LoanIsGood,IF(ROW()-ROW(PaymentSchedule[[#Headers],[PMT '#]])&gt;ScheduledNumberOfPayments,"",ROW()-ROW(PaymentSchedule[[#Headers],[PMT '#]])),"")</f>
        <v>345</v>
      </c>
      <c r="C357" s="30">
        <f ca="1">IF(PaymentSchedule[[#This Row],[PMT '#]]&lt;&gt;"",EOMONTH(LoanStartDate,ROW(PaymentSchedule[[#This Row],[PMT '#]])-ROW(PaymentSchedule[[#Headers],[PMT '#]])-2)+DAY(LoanStartDate),"")</f>
        <v>55625</v>
      </c>
      <c r="D357" s="31">
        <f ca="1">IF(PaymentSchedule[[#This Row],[PMT '#]]&lt;&gt;"",IF(ROW()-ROW(PaymentSchedule[[#Headers],[BEGINNING BALANCE]])=1,LoanAmount,INDEX(PaymentSchedule[ENDING BALANCE],ROW()-ROW(PaymentSchedule[[#Headers],[BEGINNING BALANCE]])-1)),"")</f>
        <v>362333.1232210343</v>
      </c>
      <c r="E357" s="31">
        <f ca="1">IF(PaymentSchedule[[#This Row],[PMT '#]]&lt;&gt;"",ScheduledPayment,"")</f>
        <v>23702.550880986142</v>
      </c>
      <c r="F35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7" s="31">
        <f ca="1">IF(PaymentSchedule[[#This Row],[PMT '#]]&lt;&gt;"",PaymentSchedule[[#This Row],[TOTAL PAYMENT]]-PaymentSchedule[[#This Row],[INTEREST]],"")</f>
        <v>21739.913130205539</v>
      </c>
      <c r="I357" s="31">
        <f ca="1">IF(PaymentSchedule[[#This Row],[PMT '#]]&lt;&gt;"",PaymentSchedule[[#This Row],[BEGINNING BALANCE]]*(InterestRate/PaymentsPerYear),"")</f>
        <v>1962.6377507806026</v>
      </c>
      <c r="J35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340593.21009082877</v>
      </c>
      <c r="K357" s="31">
        <f ca="1">IF(PaymentSchedule[[#This Row],[PMT '#]]&lt;&gt;"",SUM(INDEX(PaymentSchedule[INTEREST],1,1):PaymentSchedule[[#This Row],[INTEREST]]),"")</f>
        <v>4767973.2640310377</v>
      </c>
    </row>
    <row r="358" spans="2:11" x14ac:dyDescent="0.45">
      <c r="B358" s="33">
        <f ca="1">IF(LoanIsGood,IF(ROW()-ROW(PaymentSchedule[[#Headers],[PMT '#]])&gt;ScheduledNumberOfPayments,"",ROW()-ROW(PaymentSchedule[[#Headers],[PMT '#]])),"")</f>
        <v>346</v>
      </c>
      <c r="C358" s="30">
        <f ca="1">IF(PaymentSchedule[[#This Row],[PMT '#]]&lt;&gt;"",EOMONTH(LoanStartDate,ROW(PaymentSchedule[[#This Row],[PMT '#]])-ROW(PaymentSchedule[[#Headers],[PMT '#]])-2)+DAY(LoanStartDate),"")</f>
        <v>55655</v>
      </c>
      <c r="D358" s="31">
        <f ca="1">IF(PaymentSchedule[[#This Row],[PMT '#]]&lt;&gt;"",IF(ROW()-ROW(PaymentSchedule[[#Headers],[BEGINNING BALANCE]])=1,LoanAmount,INDEX(PaymentSchedule[ENDING BALANCE],ROW()-ROW(PaymentSchedule[[#Headers],[BEGINNING BALANCE]])-1)),"")</f>
        <v>340593.21009082877</v>
      </c>
      <c r="E358" s="31">
        <f ca="1">IF(PaymentSchedule[[#This Row],[PMT '#]]&lt;&gt;"",ScheduledPayment,"")</f>
        <v>23702.550880986142</v>
      </c>
      <c r="F35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8" s="31">
        <f ca="1">IF(PaymentSchedule[[#This Row],[PMT '#]]&lt;&gt;"",PaymentSchedule[[#This Row],[TOTAL PAYMENT]]-PaymentSchedule[[#This Row],[INTEREST]],"")</f>
        <v>21857.670992994153</v>
      </c>
      <c r="I358" s="31">
        <f ca="1">IF(PaymentSchedule[[#This Row],[PMT '#]]&lt;&gt;"",PaymentSchedule[[#This Row],[BEGINNING BALANCE]]*(InterestRate/PaymentsPerYear),"")</f>
        <v>1844.8798879919893</v>
      </c>
      <c r="J35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318735.53909783461</v>
      </c>
      <c r="K358" s="31">
        <f ca="1">IF(PaymentSchedule[[#This Row],[PMT '#]]&lt;&gt;"",SUM(INDEX(PaymentSchedule[INTEREST],1,1):PaymentSchedule[[#This Row],[INTEREST]]),"")</f>
        <v>4769818.1439190293</v>
      </c>
    </row>
    <row r="359" spans="2:11" x14ac:dyDescent="0.45">
      <c r="B359" s="33">
        <f ca="1">IF(LoanIsGood,IF(ROW()-ROW(PaymentSchedule[[#Headers],[PMT '#]])&gt;ScheduledNumberOfPayments,"",ROW()-ROW(PaymentSchedule[[#Headers],[PMT '#]])),"")</f>
        <v>347</v>
      </c>
      <c r="C359" s="30">
        <f ca="1">IF(PaymentSchedule[[#This Row],[PMT '#]]&lt;&gt;"",EOMONTH(LoanStartDate,ROW(PaymentSchedule[[#This Row],[PMT '#]])-ROW(PaymentSchedule[[#Headers],[PMT '#]])-2)+DAY(LoanStartDate),"")</f>
        <v>55686</v>
      </c>
      <c r="D359" s="31">
        <f ca="1">IF(PaymentSchedule[[#This Row],[PMT '#]]&lt;&gt;"",IF(ROW()-ROW(PaymentSchedule[[#Headers],[BEGINNING BALANCE]])=1,LoanAmount,INDEX(PaymentSchedule[ENDING BALANCE],ROW()-ROW(PaymentSchedule[[#Headers],[BEGINNING BALANCE]])-1)),"")</f>
        <v>318735.53909783461</v>
      </c>
      <c r="E359" s="31">
        <f ca="1">IF(PaymentSchedule[[#This Row],[PMT '#]]&lt;&gt;"",ScheduledPayment,"")</f>
        <v>23702.550880986142</v>
      </c>
      <c r="F35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5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59" s="31">
        <f ca="1">IF(PaymentSchedule[[#This Row],[PMT '#]]&lt;&gt;"",PaymentSchedule[[#This Row],[TOTAL PAYMENT]]-PaymentSchedule[[#This Row],[INTEREST]],"")</f>
        <v>21976.06671087287</v>
      </c>
      <c r="I359" s="31">
        <f ca="1">IF(PaymentSchedule[[#This Row],[PMT '#]]&lt;&gt;"",PaymentSchedule[[#This Row],[BEGINNING BALANCE]]*(InterestRate/PaymentsPerYear),"")</f>
        <v>1726.4841701132709</v>
      </c>
      <c r="J35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296759.47238696174</v>
      </c>
      <c r="K359" s="31">
        <f ca="1">IF(PaymentSchedule[[#This Row],[PMT '#]]&lt;&gt;"",SUM(INDEX(PaymentSchedule[INTEREST],1,1):PaymentSchedule[[#This Row],[INTEREST]]),"")</f>
        <v>4771544.628089143</v>
      </c>
    </row>
    <row r="360" spans="2:11" x14ac:dyDescent="0.45">
      <c r="B360" s="33">
        <f ca="1">IF(LoanIsGood,IF(ROW()-ROW(PaymentSchedule[[#Headers],[PMT '#]])&gt;ScheduledNumberOfPayments,"",ROW()-ROW(PaymentSchedule[[#Headers],[PMT '#]])),"")</f>
        <v>348</v>
      </c>
      <c r="C360" s="30">
        <f ca="1">IF(PaymentSchedule[[#This Row],[PMT '#]]&lt;&gt;"",EOMONTH(LoanStartDate,ROW(PaymentSchedule[[#This Row],[PMT '#]])-ROW(PaymentSchedule[[#Headers],[PMT '#]])-2)+DAY(LoanStartDate),"")</f>
        <v>55716</v>
      </c>
      <c r="D360" s="31">
        <f ca="1">IF(PaymentSchedule[[#This Row],[PMT '#]]&lt;&gt;"",IF(ROW()-ROW(PaymentSchedule[[#Headers],[BEGINNING BALANCE]])=1,LoanAmount,INDEX(PaymentSchedule[ENDING BALANCE],ROW()-ROW(PaymentSchedule[[#Headers],[BEGINNING BALANCE]])-1)),"")</f>
        <v>296759.47238696174</v>
      </c>
      <c r="E360" s="31">
        <f ca="1">IF(PaymentSchedule[[#This Row],[PMT '#]]&lt;&gt;"",ScheduledPayment,"")</f>
        <v>23702.550880986142</v>
      </c>
      <c r="F36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0" s="31">
        <f ca="1">IF(PaymentSchedule[[#This Row],[PMT '#]]&lt;&gt;"",PaymentSchedule[[#This Row],[TOTAL PAYMENT]]-PaymentSchedule[[#This Row],[INTEREST]],"")</f>
        <v>22095.103738890099</v>
      </c>
      <c r="I360" s="31">
        <f ca="1">IF(PaymentSchedule[[#This Row],[PMT '#]]&lt;&gt;"",PaymentSchedule[[#This Row],[BEGINNING BALANCE]]*(InterestRate/PaymentsPerYear),"")</f>
        <v>1607.4471420960429</v>
      </c>
      <c r="J36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274664.36864807166</v>
      </c>
      <c r="K360" s="31">
        <f ca="1">IF(PaymentSchedule[[#This Row],[PMT '#]]&lt;&gt;"",SUM(INDEX(PaymentSchedule[INTEREST],1,1):PaymentSchedule[[#This Row],[INTEREST]]),"")</f>
        <v>4773152.0752312392</v>
      </c>
    </row>
    <row r="361" spans="2:11" x14ac:dyDescent="0.45">
      <c r="B361" s="33">
        <f ca="1">IF(LoanIsGood,IF(ROW()-ROW(PaymentSchedule[[#Headers],[PMT '#]])&gt;ScheduledNumberOfPayments,"",ROW()-ROW(PaymentSchedule[[#Headers],[PMT '#]])),"")</f>
        <v>349</v>
      </c>
      <c r="C361" s="30">
        <f ca="1">IF(PaymentSchedule[[#This Row],[PMT '#]]&lt;&gt;"",EOMONTH(LoanStartDate,ROW(PaymentSchedule[[#This Row],[PMT '#]])-ROW(PaymentSchedule[[#Headers],[PMT '#]])-2)+DAY(LoanStartDate),"")</f>
        <v>55747</v>
      </c>
      <c r="D361" s="31">
        <f ca="1">IF(PaymentSchedule[[#This Row],[PMT '#]]&lt;&gt;"",IF(ROW()-ROW(PaymentSchedule[[#Headers],[BEGINNING BALANCE]])=1,LoanAmount,INDEX(PaymentSchedule[ENDING BALANCE],ROW()-ROW(PaymentSchedule[[#Headers],[BEGINNING BALANCE]])-1)),"")</f>
        <v>274664.36864807166</v>
      </c>
      <c r="E361" s="31">
        <f ca="1">IF(PaymentSchedule[[#This Row],[PMT '#]]&lt;&gt;"",ScheduledPayment,"")</f>
        <v>23702.550880986142</v>
      </c>
      <c r="F36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1" s="31">
        <f ca="1">IF(PaymentSchedule[[#This Row],[PMT '#]]&lt;&gt;"",PaymentSchedule[[#This Row],[TOTAL PAYMENT]]-PaymentSchedule[[#This Row],[INTEREST]],"")</f>
        <v>22214.785550809087</v>
      </c>
      <c r="I361" s="31">
        <f ca="1">IF(PaymentSchedule[[#This Row],[PMT '#]]&lt;&gt;"",PaymentSchedule[[#This Row],[BEGINNING BALANCE]]*(InterestRate/PaymentsPerYear),"")</f>
        <v>1487.7653301770549</v>
      </c>
      <c r="J36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252449.58309726257</v>
      </c>
      <c r="K361" s="31">
        <f ca="1">IF(PaymentSchedule[[#This Row],[PMT '#]]&lt;&gt;"",SUM(INDEX(PaymentSchedule[INTEREST],1,1):PaymentSchedule[[#This Row],[INTEREST]]),"")</f>
        <v>4774639.840561416</v>
      </c>
    </row>
    <row r="362" spans="2:11" x14ac:dyDescent="0.45">
      <c r="B362" s="33">
        <f ca="1">IF(LoanIsGood,IF(ROW()-ROW(PaymentSchedule[[#Headers],[PMT '#]])&gt;ScheduledNumberOfPayments,"",ROW()-ROW(PaymentSchedule[[#Headers],[PMT '#]])),"")</f>
        <v>350</v>
      </c>
      <c r="C362" s="30">
        <f ca="1">IF(PaymentSchedule[[#This Row],[PMT '#]]&lt;&gt;"",EOMONTH(LoanStartDate,ROW(PaymentSchedule[[#This Row],[PMT '#]])-ROW(PaymentSchedule[[#Headers],[PMT '#]])-2)+DAY(LoanStartDate),"")</f>
        <v>55778</v>
      </c>
      <c r="D362" s="31">
        <f ca="1">IF(PaymentSchedule[[#This Row],[PMT '#]]&lt;&gt;"",IF(ROW()-ROW(PaymentSchedule[[#Headers],[BEGINNING BALANCE]])=1,LoanAmount,INDEX(PaymentSchedule[ENDING BALANCE],ROW()-ROW(PaymentSchedule[[#Headers],[BEGINNING BALANCE]])-1)),"")</f>
        <v>252449.58309726257</v>
      </c>
      <c r="E362" s="31">
        <f ca="1">IF(PaymentSchedule[[#This Row],[PMT '#]]&lt;&gt;"",ScheduledPayment,"")</f>
        <v>23702.550880986142</v>
      </c>
      <c r="F36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2" s="31">
        <f ca="1">IF(PaymentSchedule[[#This Row],[PMT '#]]&lt;&gt;"",PaymentSchedule[[#This Row],[TOTAL PAYMENT]]-PaymentSchedule[[#This Row],[INTEREST]],"")</f>
        <v>22335.115639209303</v>
      </c>
      <c r="I362" s="31">
        <f ca="1">IF(PaymentSchedule[[#This Row],[PMT '#]]&lt;&gt;"",PaymentSchedule[[#This Row],[BEGINNING BALANCE]]*(InterestRate/PaymentsPerYear),"")</f>
        <v>1367.4352417768389</v>
      </c>
      <c r="J36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230114.46745805326</v>
      </c>
      <c r="K362" s="31">
        <f ca="1">IF(PaymentSchedule[[#This Row],[PMT '#]]&lt;&gt;"",SUM(INDEX(PaymentSchedule[INTEREST],1,1):PaymentSchedule[[#This Row],[INTEREST]]),"")</f>
        <v>4776007.2758031925</v>
      </c>
    </row>
    <row r="363" spans="2:11" x14ac:dyDescent="0.45">
      <c r="B363" s="33">
        <f ca="1">IF(LoanIsGood,IF(ROW()-ROW(PaymentSchedule[[#Headers],[PMT '#]])&gt;ScheduledNumberOfPayments,"",ROW()-ROW(PaymentSchedule[[#Headers],[PMT '#]])),"")</f>
        <v>351</v>
      </c>
      <c r="C363" s="30">
        <f ca="1">IF(PaymentSchedule[[#This Row],[PMT '#]]&lt;&gt;"",EOMONTH(LoanStartDate,ROW(PaymentSchedule[[#This Row],[PMT '#]])-ROW(PaymentSchedule[[#Headers],[PMT '#]])-2)+DAY(LoanStartDate),"")</f>
        <v>55808</v>
      </c>
      <c r="D363" s="31">
        <f ca="1">IF(PaymentSchedule[[#This Row],[PMT '#]]&lt;&gt;"",IF(ROW()-ROW(PaymentSchedule[[#Headers],[BEGINNING BALANCE]])=1,LoanAmount,INDEX(PaymentSchedule[ENDING BALANCE],ROW()-ROW(PaymentSchedule[[#Headers],[BEGINNING BALANCE]])-1)),"")</f>
        <v>230114.46745805326</v>
      </c>
      <c r="E363" s="31">
        <f ca="1">IF(PaymentSchedule[[#This Row],[PMT '#]]&lt;&gt;"",ScheduledPayment,"")</f>
        <v>23702.550880986142</v>
      </c>
      <c r="F363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3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3" s="31">
        <f ca="1">IF(PaymentSchedule[[#This Row],[PMT '#]]&lt;&gt;"",PaymentSchedule[[#This Row],[TOTAL PAYMENT]]-PaymentSchedule[[#This Row],[INTEREST]],"")</f>
        <v>22456.097515588353</v>
      </c>
      <c r="I363" s="31">
        <f ca="1">IF(PaymentSchedule[[#This Row],[PMT '#]]&lt;&gt;"",PaymentSchedule[[#This Row],[BEGINNING BALANCE]]*(InterestRate/PaymentsPerYear),"")</f>
        <v>1246.4533653977885</v>
      </c>
      <c r="J363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207658.36994246489</v>
      </c>
      <c r="K363" s="31">
        <f ca="1">IF(PaymentSchedule[[#This Row],[PMT '#]]&lt;&gt;"",SUM(INDEX(PaymentSchedule[INTEREST],1,1):PaymentSchedule[[#This Row],[INTEREST]]),"")</f>
        <v>4777253.7291685902</v>
      </c>
    </row>
    <row r="364" spans="2:11" x14ac:dyDescent="0.45">
      <c r="B364" s="33">
        <f ca="1">IF(LoanIsGood,IF(ROW()-ROW(PaymentSchedule[[#Headers],[PMT '#]])&gt;ScheduledNumberOfPayments,"",ROW()-ROW(PaymentSchedule[[#Headers],[PMT '#]])),"")</f>
        <v>352</v>
      </c>
      <c r="C364" s="30">
        <f ca="1">IF(PaymentSchedule[[#This Row],[PMT '#]]&lt;&gt;"",EOMONTH(LoanStartDate,ROW(PaymentSchedule[[#This Row],[PMT '#]])-ROW(PaymentSchedule[[#Headers],[PMT '#]])-2)+DAY(LoanStartDate),"")</f>
        <v>55839</v>
      </c>
      <c r="D364" s="31">
        <f ca="1">IF(PaymentSchedule[[#This Row],[PMT '#]]&lt;&gt;"",IF(ROW()-ROW(PaymentSchedule[[#Headers],[BEGINNING BALANCE]])=1,LoanAmount,INDEX(PaymentSchedule[ENDING BALANCE],ROW()-ROW(PaymentSchedule[[#Headers],[BEGINNING BALANCE]])-1)),"")</f>
        <v>207658.36994246489</v>
      </c>
      <c r="E364" s="31">
        <f ca="1">IF(PaymentSchedule[[#This Row],[PMT '#]]&lt;&gt;"",ScheduledPayment,"")</f>
        <v>23702.550880986142</v>
      </c>
      <c r="F364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4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4" s="31">
        <f ca="1">IF(PaymentSchedule[[#This Row],[PMT '#]]&lt;&gt;"",PaymentSchedule[[#This Row],[TOTAL PAYMENT]]-PaymentSchedule[[#This Row],[INTEREST]],"")</f>
        <v>22577.734710464458</v>
      </c>
      <c r="I364" s="31">
        <f ca="1">IF(PaymentSchedule[[#This Row],[PMT '#]]&lt;&gt;"",PaymentSchedule[[#This Row],[BEGINNING BALANCE]]*(InterestRate/PaymentsPerYear),"")</f>
        <v>1124.8161705216849</v>
      </c>
      <c r="J364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185080.63523200044</v>
      </c>
      <c r="K364" s="31">
        <f ca="1">IF(PaymentSchedule[[#This Row],[PMT '#]]&lt;&gt;"",SUM(INDEX(PaymentSchedule[INTEREST],1,1):PaymentSchedule[[#This Row],[INTEREST]]),"")</f>
        <v>4778378.5453391122</v>
      </c>
    </row>
    <row r="365" spans="2:11" x14ac:dyDescent="0.45">
      <c r="B365" s="33">
        <f ca="1">IF(LoanIsGood,IF(ROW()-ROW(PaymentSchedule[[#Headers],[PMT '#]])&gt;ScheduledNumberOfPayments,"",ROW()-ROW(PaymentSchedule[[#Headers],[PMT '#]])),"")</f>
        <v>353</v>
      </c>
      <c r="C365" s="30">
        <f ca="1">IF(PaymentSchedule[[#This Row],[PMT '#]]&lt;&gt;"",EOMONTH(LoanStartDate,ROW(PaymentSchedule[[#This Row],[PMT '#]])-ROW(PaymentSchedule[[#Headers],[PMT '#]])-2)+DAY(LoanStartDate),"")</f>
        <v>55869</v>
      </c>
      <c r="D365" s="31">
        <f ca="1">IF(PaymentSchedule[[#This Row],[PMT '#]]&lt;&gt;"",IF(ROW()-ROW(PaymentSchedule[[#Headers],[BEGINNING BALANCE]])=1,LoanAmount,INDEX(PaymentSchedule[ENDING BALANCE],ROW()-ROW(PaymentSchedule[[#Headers],[BEGINNING BALANCE]])-1)),"")</f>
        <v>185080.63523200044</v>
      </c>
      <c r="E365" s="31">
        <f ca="1">IF(PaymentSchedule[[#This Row],[PMT '#]]&lt;&gt;"",ScheduledPayment,"")</f>
        <v>23702.550880986142</v>
      </c>
      <c r="F365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5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5" s="31">
        <f ca="1">IF(PaymentSchedule[[#This Row],[PMT '#]]&lt;&gt;"",PaymentSchedule[[#This Row],[TOTAL PAYMENT]]-PaymentSchedule[[#This Row],[INTEREST]],"")</f>
        <v>22700.030773479473</v>
      </c>
      <c r="I365" s="31">
        <f ca="1">IF(PaymentSchedule[[#This Row],[PMT '#]]&lt;&gt;"",PaymentSchedule[[#This Row],[BEGINNING BALANCE]]*(InterestRate/PaymentsPerYear),"")</f>
        <v>1002.5201075066691</v>
      </c>
      <c r="J365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162380.60445852097</v>
      </c>
      <c r="K365" s="31">
        <f ca="1">IF(PaymentSchedule[[#This Row],[PMT '#]]&lt;&gt;"",SUM(INDEX(PaymentSchedule[INTEREST],1,1):PaymentSchedule[[#This Row],[INTEREST]]),"")</f>
        <v>4779381.0654466189</v>
      </c>
    </row>
    <row r="366" spans="2:11" x14ac:dyDescent="0.45">
      <c r="B366" s="33">
        <f ca="1">IF(LoanIsGood,IF(ROW()-ROW(PaymentSchedule[[#Headers],[PMT '#]])&gt;ScheduledNumberOfPayments,"",ROW()-ROW(PaymentSchedule[[#Headers],[PMT '#]])),"")</f>
        <v>354</v>
      </c>
      <c r="C366" s="30">
        <f ca="1">IF(PaymentSchedule[[#This Row],[PMT '#]]&lt;&gt;"",EOMONTH(LoanStartDate,ROW(PaymentSchedule[[#This Row],[PMT '#]])-ROW(PaymentSchedule[[#Headers],[PMT '#]])-2)+DAY(LoanStartDate),"")</f>
        <v>55900</v>
      </c>
      <c r="D366" s="31">
        <f ca="1">IF(PaymentSchedule[[#This Row],[PMT '#]]&lt;&gt;"",IF(ROW()-ROW(PaymentSchedule[[#Headers],[BEGINNING BALANCE]])=1,LoanAmount,INDEX(PaymentSchedule[ENDING BALANCE],ROW()-ROW(PaymentSchedule[[#Headers],[BEGINNING BALANCE]])-1)),"")</f>
        <v>162380.60445852097</v>
      </c>
      <c r="E366" s="31">
        <f ca="1">IF(PaymentSchedule[[#This Row],[PMT '#]]&lt;&gt;"",ScheduledPayment,"")</f>
        <v>23702.550880986142</v>
      </c>
      <c r="F366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6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6" s="31">
        <f ca="1">IF(PaymentSchedule[[#This Row],[PMT '#]]&lt;&gt;"",PaymentSchedule[[#This Row],[TOTAL PAYMENT]]-PaymentSchedule[[#This Row],[INTEREST]],"")</f>
        <v>22822.989273502488</v>
      </c>
      <c r="I366" s="31">
        <f ca="1">IF(PaymentSchedule[[#This Row],[PMT '#]]&lt;&gt;"",PaymentSchedule[[#This Row],[BEGINNING BALANCE]]*(InterestRate/PaymentsPerYear),"")</f>
        <v>879.56160748365528</v>
      </c>
      <c r="J366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139557.61518501848</v>
      </c>
      <c r="K366" s="31">
        <f ca="1">IF(PaymentSchedule[[#This Row],[PMT '#]]&lt;&gt;"",SUM(INDEX(PaymentSchedule[INTEREST],1,1):PaymentSchedule[[#This Row],[INTEREST]]),"")</f>
        <v>4780260.6270541027</v>
      </c>
    </row>
    <row r="367" spans="2:11" x14ac:dyDescent="0.45">
      <c r="B367" s="33">
        <f ca="1">IF(LoanIsGood,IF(ROW()-ROW(PaymentSchedule[[#Headers],[PMT '#]])&gt;ScheduledNumberOfPayments,"",ROW()-ROW(PaymentSchedule[[#Headers],[PMT '#]])),"")</f>
        <v>355</v>
      </c>
      <c r="C367" s="30">
        <f ca="1">IF(PaymentSchedule[[#This Row],[PMT '#]]&lt;&gt;"",EOMONTH(LoanStartDate,ROW(PaymentSchedule[[#This Row],[PMT '#]])-ROW(PaymentSchedule[[#Headers],[PMT '#]])-2)+DAY(LoanStartDate),"")</f>
        <v>55931</v>
      </c>
      <c r="D367" s="31">
        <f ca="1">IF(PaymentSchedule[[#This Row],[PMT '#]]&lt;&gt;"",IF(ROW()-ROW(PaymentSchedule[[#Headers],[BEGINNING BALANCE]])=1,LoanAmount,INDEX(PaymentSchedule[ENDING BALANCE],ROW()-ROW(PaymentSchedule[[#Headers],[BEGINNING BALANCE]])-1)),"")</f>
        <v>139557.61518501848</v>
      </c>
      <c r="E367" s="31">
        <f ca="1">IF(PaymentSchedule[[#This Row],[PMT '#]]&lt;&gt;"",ScheduledPayment,"")</f>
        <v>23702.550880986142</v>
      </c>
      <c r="F367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7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7" s="31">
        <f ca="1">IF(PaymentSchedule[[#This Row],[PMT '#]]&lt;&gt;"",PaymentSchedule[[#This Row],[TOTAL PAYMENT]]-PaymentSchedule[[#This Row],[INTEREST]],"")</f>
        <v>22946.613798733957</v>
      </c>
      <c r="I367" s="31">
        <f ca="1">IF(PaymentSchedule[[#This Row],[PMT '#]]&lt;&gt;"",PaymentSchedule[[#This Row],[BEGINNING BALANCE]]*(InterestRate/PaymentsPerYear),"")</f>
        <v>755.93708225218347</v>
      </c>
      <c r="J367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116611.00138628452</v>
      </c>
      <c r="K367" s="31">
        <f ca="1">IF(PaymentSchedule[[#This Row],[PMT '#]]&lt;&gt;"",SUM(INDEX(PaymentSchedule[INTEREST],1,1):PaymentSchedule[[#This Row],[INTEREST]]),"")</f>
        <v>4781016.5641363552</v>
      </c>
    </row>
    <row r="368" spans="2:11" x14ac:dyDescent="0.45">
      <c r="B368" s="33">
        <f ca="1">IF(LoanIsGood,IF(ROW()-ROW(PaymentSchedule[[#Headers],[PMT '#]])&gt;ScheduledNumberOfPayments,"",ROW()-ROW(PaymentSchedule[[#Headers],[PMT '#]])),"")</f>
        <v>356</v>
      </c>
      <c r="C368" s="30">
        <f ca="1">IF(PaymentSchedule[[#This Row],[PMT '#]]&lt;&gt;"",EOMONTH(LoanStartDate,ROW(PaymentSchedule[[#This Row],[PMT '#]])-ROW(PaymentSchedule[[#Headers],[PMT '#]])-2)+DAY(LoanStartDate),"")</f>
        <v>55959</v>
      </c>
      <c r="D368" s="31">
        <f ca="1">IF(PaymentSchedule[[#This Row],[PMT '#]]&lt;&gt;"",IF(ROW()-ROW(PaymentSchedule[[#Headers],[BEGINNING BALANCE]])=1,LoanAmount,INDEX(PaymentSchedule[ENDING BALANCE],ROW()-ROW(PaymentSchedule[[#Headers],[BEGINNING BALANCE]])-1)),"")</f>
        <v>116611.00138628452</v>
      </c>
      <c r="E368" s="31">
        <f ca="1">IF(PaymentSchedule[[#This Row],[PMT '#]]&lt;&gt;"",ScheduledPayment,"")</f>
        <v>23702.550880986142</v>
      </c>
      <c r="F368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8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8" s="31">
        <f ca="1">IF(PaymentSchedule[[#This Row],[PMT '#]]&lt;&gt;"",PaymentSchedule[[#This Row],[TOTAL PAYMENT]]-PaymentSchedule[[#This Row],[INTEREST]],"")</f>
        <v>23070.907956810435</v>
      </c>
      <c r="I368" s="31">
        <f ca="1">IF(PaymentSchedule[[#This Row],[PMT '#]]&lt;&gt;"",PaymentSchedule[[#This Row],[BEGINNING BALANCE]]*(InterestRate/PaymentsPerYear),"")</f>
        <v>631.64292417570789</v>
      </c>
      <c r="J368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93540.093429474087</v>
      </c>
      <c r="K368" s="31">
        <f ca="1">IF(PaymentSchedule[[#This Row],[PMT '#]]&lt;&gt;"",SUM(INDEX(PaymentSchedule[INTEREST],1,1):PaymentSchedule[[#This Row],[INTEREST]]),"")</f>
        <v>4781648.2070605308</v>
      </c>
    </row>
    <row r="369" spans="2:11" x14ac:dyDescent="0.45">
      <c r="B369" s="33">
        <f ca="1">IF(LoanIsGood,IF(ROW()-ROW(PaymentSchedule[[#Headers],[PMT '#]])&gt;ScheduledNumberOfPayments,"",ROW()-ROW(PaymentSchedule[[#Headers],[PMT '#]])),"")</f>
        <v>357</v>
      </c>
      <c r="C369" s="30">
        <f ca="1">IF(PaymentSchedule[[#This Row],[PMT '#]]&lt;&gt;"",EOMONTH(LoanStartDate,ROW(PaymentSchedule[[#This Row],[PMT '#]])-ROW(PaymentSchedule[[#Headers],[PMT '#]])-2)+DAY(LoanStartDate),"")</f>
        <v>55990</v>
      </c>
      <c r="D369" s="31">
        <f ca="1">IF(PaymentSchedule[[#This Row],[PMT '#]]&lt;&gt;"",IF(ROW()-ROW(PaymentSchedule[[#Headers],[BEGINNING BALANCE]])=1,LoanAmount,INDEX(PaymentSchedule[ENDING BALANCE],ROW()-ROW(PaymentSchedule[[#Headers],[BEGINNING BALANCE]])-1)),"")</f>
        <v>93540.093429474087</v>
      </c>
      <c r="E369" s="31">
        <f ca="1">IF(PaymentSchedule[[#This Row],[PMT '#]]&lt;&gt;"",ScheduledPayment,"")</f>
        <v>23702.550880986142</v>
      </c>
      <c r="F369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69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69" s="31">
        <f ca="1">IF(PaymentSchedule[[#This Row],[PMT '#]]&lt;&gt;"",PaymentSchedule[[#This Row],[TOTAL PAYMENT]]-PaymentSchedule[[#This Row],[INTEREST]],"")</f>
        <v>23195.875374909825</v>
      </c>
      <c r="I369" s="31">
        <f ca="1">IF(PaymentSchedule[[#This Row],[PMT '#]]&lt;&gt;"",PaymentSchedule[[#This Row],[BEGINNING BALANCE]]*(InterestRate/PaymentsPerYear),"")</f>
        <v>506.67550607631802</v>
      </c>
      <c r="J369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70344.218054564262</v>
      </c>
      <c r="K369" s="31">
        <f ca="1">IF(PaymentSchedule[[#This Row],[PMT '#]]&lt;&gt;"",SUM(INDEX(PaymentSchedule[INTEREST],1,1):PaymentSchedule[[#This Row],[INTEREST]]),"")</f>
        <v>4782154.8825666076</v>
      </c>
    </row>
    <row r="370" spans="2:11" x14ac:dyDescent="0.45">
      <c r="B370" s="33">
        <f ca="1">IF(LoanIsGood,IF(ROW()-ROW(PaymentSchedule[[#Headers],[PMT '#]])&gt;ScheduledNumberOfPayments,"",ROW()-ROW(PaymentSchedule[[#Headers],[PMT '#]])),"")</f>
        <v>358</v>
      </c>
      <c r="C370" s="30">
        <f ca="1">IF(PaymentSchedule[[#This Row],[PMT '#]]&lt;&gt;"",EOMONTH(LoanStartDate,ROW(PaymentSchedule[[#This Row],[PMT '#]])-ROW(PaymentSchedule[[#Headers],[PMT '#]])-2)+DAY(LoanStartDate),"")</f>
        <v>56020</v>
      </c>
      <c r="D370" s="31">
        <f ca="1">IF(PaymentSchedule[[#This Row],[PMT '#]]&lt;&gt;"",IF(ROW()-ROW(PaymentSchedule[[#Headers],[BEGINNING BALANCE]])=1,LoanAmount,INDEX(PaymentSchedule[ENDING BALANCE],ROW()-ROW(PaymentSchedule[[#Headers],[BEGINNING BALANCE]])-1)),"")</f>
        <v>70344.218054564262</v>
      </c>
      <c r="E370" s="31">
        <f ca="1">IF(PaymentSchedule[[#This Row],[PMT '#]]&lt;&gt;"",ScheduledPayment,"")</f>
        <v>23702.550880986142</v>
      </c>
      <c r="F370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70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70" s="31">
        <f ca="1">IF(PaymentSchedule[[#This Row],[PMT '#]]&lt;&gt;"",PaymentSchedule[[#This Row],[TOTAL PAYMENT]]-PaymentSchedule[[#This Row],[INTEREST]],"")</f>
        <v>23321.519699857254</v>
      </c>
      <c r="I370" s="31">
        <f ca="1">IF(PaymentSchedule[[#This Row],[PMT '#]]&lt;&gt;"",PaymentSchedule[[#This Row],[BEGINNING BALANCE]]*(InterestRate/PaymentsPerYear),"")</f>
        <v>381.03118112888978</v>
      </c>
      <c r="J370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47022.698354707012</v>
      </c>
      <c r="K370" s="31">
        <f ca="1">IF(PaymentSchedule[[#This Row],[PMT '#]]&lt;&gt;"",SUM(INDEX(PaymentSchedule[INTEREST],1,1):PaymentSchedule[[#This Row],[INTEREST]]),"")</f>
        <v>4782535.9137477363</v>
      </c>
    </row>
    <row r="371" spans="2:11" x14ac:dyDescent="0.45">
      <c r="B371" s="33">
        <f ca="1">IF(LoanIsGood,IF(ROW()-ROW(PaymentSchedule[[#Headers],[PMT '#]])&gt;ScheduledNumberOfPayments,"",ROW()-ROW(PaymentSchedule[[#Headers],[PMT '#]])),"")</f>
        <v>359</v>
      </c>
      <c r="C371" s="30">
        <f ca="1">IF(PaymentSchedule[[#This Row],[PMT '#]]&lt;&gt;"",EOMONTH(LoanStartDate,ROW(PaymentSchedule[[#This Row],[PMT '#]])-ROW(PaymentSchedule[[#Headers],[PMT '#]])-2)+DAY(LoanStartDate),"")</f>
        <v>56051</v>
      </c>
      <c r="D371" s="31">
        <f ca="1">IF(PaymentSchedule[[#This Row],[PMT '#]]&lt;&gt;"",IF(ROW()-ROW(PaymentSchedule[[#Headers],[BEGINNING BALANCE]])=1,LoanAmount,INDEX(PaymentSchedule[ENDING BALANCE],ROW()-ROW(PaymentSchedule[[#Headers],[BEGINNING BALANCE]])-1)),"")</f>
        <v>47022.698354707012</v>
      </c>
      <c r="E371" s="31">
        <f ca="1">IF(PaymentSchedule[[#This Row],[PMT '#]]&lt;&gt;"",ScheduledPayment,"")</f>
        <v>23702.550880986142</v>
      </c>
      <c r="F371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71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23702.550880986142</v>
      </c>
      <c r="H371" s="31">
        <f ca="1">IF(PaymentSchedule[[#This Row],[PMT '#]]&lt;&gt;"",PaymentSchedule[[#This Row],[TOTAL PAYMENT]]-PaymentSchedule[[#This Row],[INTEREST]],"")</f>
        <v>23447.844598231481</v>
      </c>
      <c r="I371" s="31">
        <f ca="1">IF(PaymentSchedule[[#This Row],[PMT '#]]&lt;&gt;"",PaymentSchedule[[#This Row],[BEGINNING BALANCE]]*(InterestRate/PaymentsPerYear),"")</f>
        <v>254.70628275466299</v>
      </c>
      <c r="J371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23574.853756475532</v>
      </c>
      <c r="K371" s="31">
        <f ca="1">IF(PaymentSchedule[[#This Row],[PMT '#]]&lt;&gt;"",SUM(INDEX(PaymentSchedule[INTEREST],1,1):PaymentSchedule[[#This Row],[INTEREST]]),"")</f>
        <v>4782790.6200304907</v>
      </c>
    </row>
    <row r="372" spans="2:11" x14ac:dyDescent="0.45">
      <c r="B372" s="33">
        <f ca="1">IF(LoanIsGood,IF(ROW()-ROW(PaymentSchedule[[#Headers],[PMT '#]])&gt;ScheduledNumberOfPayments,"",ROW()-ROW(PaymentSchedule[[#Headers],[PMT '#]])),"")</f>
        <v>360</v>
      </c>
      <c r="C372" s="30">
        <f ca="1">IF(PaymentSchedule[[#This Row],[PMT '#]]&lt;&gt;"",EOMONTH(LoanStartDate,ROW(PaymentSchedule[[#This Row],[PMT '#]])-ROW(PaymentSchedule[[#Headers],[PMT '#]])-2)+DAY(LoanStartDate),"")</f>
        <v>56081</v>
      </c>
      <c r="D372" s="31">
        <f ca="1">IF(PaymentSchedule[[#This Row],[PMT '#]]&lt;&gt;"",IF(ROW()-ROW(PaymentSchedule[[#Headers],[BEGINNING BALANCE]])=1,LoanAmount,INDEX(PaymentSchedule[ENDING BALANCE],ROW()-ROW(PaymentSchedule[[#Headers],[BEGINNING BALANCE]])-1)),"")</f>
        <v>23574.853756475532</v>
      </c>
      <c r="E372" s="31">
        <f ca="1">IF(PaymentSchedule[[#This Row],[PMT '#]]&lt;&gt;"",ScheduledPayment,"")</f>
        <v>23702.550880986142</v>
      </c>
      <c r="F372" s="31">
        <f ca="1">IF(PaymentSchedule[[#This Row],[PMT '#]]&lt;&gt;"",IF(PaymentSchedule[[#This Row],[PAYMENT AMOUNT]]+ExtraPayments&lt;PaymentSchedule[[#This Row],[BEGINNING BALANCE]],ExtraPayments,IF(PaymentSchedule[[#This Row],[BEGINNING BALANCE]]-PaymentSchedule[[#This Row],[PAYMENT AMOUNT]]&gt;0,PaymentSchedule[[#This Row],[BEGINNING BALANCE]]-PaymentSchedule[[#This Row],[PAYMENT AMOUNT]],0)),"")</f>
        <v>0</v>
      </c>
      <c r="G372" s="32">
        <f ca="1">IF(PaymentSchedule[[#This Row],[PMT '#]]&lt;&gt;"",IF(PaymentSchedule[[#This Row],[PAYMENT AMOUNT]]+PaymentSchedule[[#This Row],[EXTRA PAYMENT]]&lt;=PaymentSchedule[[#This Row],[BEGINNING BALANCE]],PaymentSchedule[[#This Row],[PAYMENT AMOUNT]]+PaymentSchedule[[#This Row],[EXTRA PAYMENT]],PaymentSchedule[[#This Row],[BEGINNING BALANCE]]),"")</f>
        <v>23574.853756475532</v>
      </c>
      <c r="H372" s="31">
        <f ca="1">IF(PaymentSchedule[[#This Row],[PMT '#]]&lt;&gt;"",PaymentSchedule[[#This Row],[TOTAL PAYMENT]]-PaymentSchedule[[#This Row],[INTEREST]],"")</f>
        <v>23447.15663196129</v>
      </c>
      <c r="I372" s="31">
        <f ca="1">IF(PaymentSchedule[[#This Row],[PMT '#]]&lt;&gt;"",PaymentSchedule[[#This Row],[BEGINNING BALANCE]]*(InterestRate/PaymentsPerYear),"")</f>
        <v>127.69712451424246</v>
      </c>
      <c r="J372" s="31">
        <f ca="1">IF(PaymentSchedule[[#This Row],[PMT '#]]&lt;&gt;"",IF(PaymentSchedule[[#This Row],[PAYMENT AMOUNT]]+PaymentSchedule[[#This Row],[EXTRA PAYMENT]]&lt;=PaymentSchedule[[#This Row],[BEGINNING BALANCE]],PaymentSchedule[[#This Row],[BEGINNING BALANCE]]-PaymentSchedule[[#This Row],[PRINCIPAL]],0),"")</f>
        <v>0</v>
      </c>
      <c r="K372" s="31">
        <f ca="1">IF(PaymentSchedule[[#This Row],[PMT '#]]&lt;&gt;"",SUM(INDEX(PaymentSchedule[INTEREST],1,1):PaymentSchedule[[#This Row],[INTEREST]]),"")</f>
        <v>4782918.3171550045</v>
      </c>
    </row>
  </sheetData>
  <sheetProtection algorithmName="SHA-512" hashValue="Ed8ykET/HS0o7x4OiPrYW77fOj55v1l6VqD5CcLa3spVZ4BeAfk5AirzDGFQSxPCXAUxIWoEXI/Vt8I9OadHiw==" saltValue="qAcI3C5XnKL4cNePP1Pm3g==" spinCount="100000" sheet="1" objects="1" scenarios="1"/>
  <mergeCells count="5">
    <mergeCell ref="C10:D10"/>
    <mergeCell ref="C4:D4"/>
    <mergeCell ref="C6:D6"/>
    <mergeCell ref="C7:D7"/>
    <mergeCell ref="C8:D8"/>
  </mergeCells>
  <conditionalFormatting sqref="B13:K372">
    <cfRule type="expression" dxfId="12" priority="13">
      <formula>($B13="")+(($D13=0)*($F13=0))</formula>
    </cfRule>
  </conditionalFormatting>
  <hyperlinks>
    <hyperlink ref="F1" r:id="rId1" xr:uid="{E3379CD2-60CC-43F7-A45C-2D6DDAE1D85C}"/>
    <hyperlink ref="K1" r:id="rId2" xr:uid="{105A7EFE-BF56-4700-89F5-DFAEC7B134A9}"/>
  </hyperlinks>
  <printOptions horizontalCentered="1"/>
  <pageMargins left="0.4" right="0.4" top="0.4" bottom="0.5" header="0.3" footer="0.3"/>
  <pageSetup fitToHeight="0" orientation="landscape" r:id="rId3"/>
  <headerFooter differentFirst="1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DC09D-6893-4207-B9B3-B88067A6124B}">
  <sheetPr codeName="Sheet2"/>
  <dimension ref="A1"/>
  <sheetViews>
    <sheetView showGridLines="0" workbookViewId="0">
      <selection activeCell="D9" sqref="D9"/>
    </sheetView>
  </sheetViews>
  <sheetFormatPr defaultRowHeight="14" x14ac:dyDescent="0.3"/>
  <sheetData/>
  <sheetProtection algorithmName="SHA-512" hashValue="Q/xTVe+jaVg7OtXBDT9gejhJl0GIsSKynu0EEGL+kMcy8RMZ0gpAuZ2zjFwEa3j/oNZxcyKScqpSerTd2xhVug==" saltValue="mnau5lsJZ5u00KL7JY5Ky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LOAN PMT SCHEDULE</vt:lpstr>
      <vt:lpstr>ColumnTitle1</vt:lpstr>
      <vt:lpstr>End_Bal</vt:lpstr>
      <vt:lpstr>ExtraPayments</vt:lpstr>
      <vt:lpstr>InterestRate</vt:lpstr>
      <vt:lpstr>LoanAmount</vt:lpstr>
      <vt:lpstr>LoanPeriod</vt:lpstr>
      <vt:lpstr>LoanStartDate</vt:lpstr>
      <vt:lpstr>PaymentsPerYear</vt:lpstr>
      <vt:lpstr>'LOAN PMT SCHEDULE'!Print_Titles</vt:lpstr>
      <vt:lpstr>RowTitleRegion1..E9</vt:lpstr>
      <vt:lpstr>RowTitleRegion2..I7</vt:lpstr>
      <vt:lpstr>RowTitleRegion3..E9</vt:lpstr>
      <vt:lpstr>ScheduledNumberOfPayments</vt:lpstr>
      <vt:lpstr>ScheduledPayment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2023-08-16T07:58:53Z</dcterms:created>
  <dcterms:modified xsi:type="dcterms:W3CDTF">2023-08-16T09:30:56Z</dcterms:modified>
  <cp:category/>
  <cp:version/>
</cp:coreProperties>
</file>